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30" windowHeight="12780" tabRatio="899" activeTab="0"/>
  </bookViews>
  <sheets>
    <sheet name="1.14 - HTML" sheetId="1" r:id="rId1"/>
    <sheet name="SACO Y GRANEL" sheetId="2" r:id="rId2"/>
    <sheet name=" C. APARENTE y doméstico" sheetId="3" r:id="rId3"/>
    <sheet name="VENTAS DOMESTICAS (mºindustria)" sheetId="4" r:id="rId4"/>
  </sheets>
  <definedNames>
    <definedName name="_xlnm.Print_Area" localSheetId="0">'1.14 - HTML'!$A$1:$H$246</definedName>
    <definedName name="_xlnm.Print_Area" localSheetId="1">'SACO Y GRANEL'!$A$1:$E$272</definedName>
  </definedNames>
  <calcPr fullCalcOnLoad="1"/>
</workbook>
</file>

<file path=xl/sharedStrings.xml><?xml version="1.0" encoding="utf-8"?>
<sst xmlns="http://schemas.openxmlformats.org/spreadsheetml/2006/main" count="341" uniqueCount="74">
  <si>
    <t>PERÍODO</t>
  </si>
  <si>
    <t>Toneladas métricas</t>
  </si>
  <si>
    <t>2012</t>
  </si>
  <si>
    <t>2013</t>
  </si>
  <si>
    <t>2014</t>
  </si>
  <si>
    <t>2015</t>
  </si>
  <si>
    <t>2016</t>
  </si>
  <si>
    <t>2017</t>
  </si>
  <si>
    <t>2018</t>
  </si>
  <si>
    <t>Tasas de variación anual en %</t>
  </si>
  <si>
    <t>Julio</t>
  </si>
  <si>
    <t>Agosto</t>
  </si>
  <si>
    <t>IV</t>
  </si>
  <si>
    <t>II</t>
  </si>
  <si>
    <t>III</t>
  </si>
  <si>
    <t>Febrero</t>
  </si>
  <si>
    <t>Marzo</t>
  </si>
  <si>
    <t>Abril</t>
  </si>
  <si>
    <t>Mayo</t>
  </si>
  <si>
    <t>Junio</t>
  </si>
  <si>
    <t>Septiembre</t>
  </si>
  <si>
    <t>Octubre</t>
  </si>
  <si>
    <t>Noviembre</t>
  </si>
  <si>
    <t>Diciembre</t>
  </si>
  <si>
    <t>I</t>
  </si>
  <si>
    <t>Enero</t>
  </si>
  <si>
    <t xml:space="preserve">          </t>
  </si>
  <si>
    <t>2019</t>
  </si>
  <si>
    <t>2020</t>
  </si>
  <si>
    <t>(Cifras en TONELADAS)</t>
  </si>
  <si>
    <t>PRINCIPALES DATOS DEL SECTOR CEMENTERO CENTRO</t>
  </si>
  <si>
    <t>Fuente: Ministerio de Industria, Comercio y Turismo y Oficemen</t>
  </si>
  <si>
    <t>FECHA</t>
  </si>
  <si>
    <t>CONSUMO APARENTE DE CEMENTO</t>
  </si>
  <si>
    <t>ESPAÑA</t>
  </si>
  <si>
    <t>Subzona Centro   (R.Murcia, C.Valenciana y Castilla-La Mancha)</t>
  </si>
  <si>
    <t>..</t>
  </si>
  <si>
    <t>Ventas de cemento en saco y a granel (1)</t>
  </si>
  <si>
    <t>CONSUMO APARENTE DE CEMENTO CVE</t>
  </si>
  <si>
    <t>PRODUCCION INTERNA DE CEMENTO</t>
  </si>
  <si>
    <t>PRODUCCION INTERNA DE CEMENTO CVE</t>
  </si>
  <si>
    <t>EXPORTACIONES DE CEMENTO</t>
  </si>
  <si>
    <t>IMPORTACIONES DE CEMENTO</t>
  </si>
  <si>
    <t>(x-m)</t>
  </si>
  <si>
    <t>ventas totales</t>
  </si>
  <si>
    <t>PERIODOS</t>
  </si>
  <si>
    <t>236000.D</t>
  </si>
  <si>
    <t>236100.D</t>
  </si>
  <si>
    <t>españa</t>
  </si>
  <si>
    <t>1.14  ESTADÍSTICAS DEL CEMENTO</t>
  </si>
  <si>
    <t>R. MURCIA</t>
  </si>
  <si>
    <t>Consumo aparente de cemento  (2)</t>
  </si>
  <si>
    <t>Ventas domésticas o interiores (3)</t>
  </si>
  <si>
    <t>2021</t>
  </si>
  <si>
    <t>SIE: Tablas (mineco.gob.es)</t>
  </si>
  <si>
    <t xml:space="preserve">CONSUMO APARENTE CEMENTO españa </t>
  </si>
  <si>
    <t>CONSUMO APARENTE CEMENTO (CASTILLA LA MANCHA, R. MURCIA Y C.VALENCIANA)</t>
  </si>
  <si>
    <t>TOTAL VENTAS DOMESTICAS DE CEMENTO (MINISTERIO INDUSTRIA</t>
  </si>
  <si>
    <t>VENTAS DOMÉSTICAS O  INTERIORES DE CEMENTO (ministerio industria)</t>
  </si>
  <si>
    <t>ACUM aparente zona centro</t>
  </si>
  <si>
    <t>ACUM doméstico España</t>
  </si>
  <si>
    <t>ACUM   aparente España</t>
  </si>
  <si>
    <t>%/ nacional de zona centro</t>
  </si>
  <si>
    <t>TOTAL VENTAS DOMESTICAS DE CEMENTO (MINISTERIO INDUSTRIA)</t>
  </si>
  <si>
    <t>2022</t>
  </si>
  <si>
    <t>VENTAS SACOS Y GRANEL (oficemen)</t>
  </si>
  <si>
    <t xml:space="preserve">R. Murcia </t>
  </si>
  <si>
    <t xml:space="preserve">España </t>
  </si>
  <si>
    <t>oficemen acum</t>
  </si>
  <si>
    <t>Acumulado de España septiembre 2022  no coincide con la suma de los meses. Se saca el mes a partir de diferencias (1.052.548 en vez del 1.064.952)</t>
  </si>
  <si>
    <t>acumulados</t>
  </si>
  <si>
    <t>(Ene-Mar)</t>
  </si>
  <si>
    <t>(1) Ventas en sacos y a granel de cemento gris, aluminoso y blanco. (2) Ventas totales más importaciones menos exportaciones. (3) Consumo aparente menos importaciones.</t>
  </si>
  <si>
    <r>
      <t>Fuente:</t>
    </r>
    <r>
      <rPr>
        <sz val="8"/>
        <color indexed="8"/>
        <rFont val="Verdana"/>
        <family val="2"/>
      </rPr>
      <t xml:space="preserve"> Oficemen y Ministerio de Industria, Comercio y Turismo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</si>
</sst>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#,##0"/>
    <numFmt numFmtId="173" formatCode="[$-1010C0A]0.0"/>
    <numFmt numFmtId="174" formatCode="_-* #,##0\ _€_-;\-* #,##0\ _€_-;_-* &quot;-&quot;??\ _€_-;_-@_-"/>
    <numFmt numFmtId="175" formatCode="0.0"/>
    <numFmt numFmtId="176" formatCode="0.0%"/>
    <numFmt numFmtId="177" formatCode="_-* #,##0.0\ _€_-;\-* #,##0.0\ _€_-;_-* &quot;-&quot;??\ _€_-;_-@_-"/>
    <numFmt numFmtId="178" formatCode="#,##0.0_ ;\-#,##0.0\ 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;[Red]#,##0"/>
    <numFmt numFmtId="186" formatCode="#,##0.000"/>
    <numFmt numFmtId="187" formatCode="[$-1010C0A]0"/>
    <numFmt numFmtId="188" formatCode="[$-1010C0A]0.00"/>
    <numFmt numFmtId="189" formatCode="[$-1010C0A]0.000"/>
    <numFmt numFmtId="190" formatCode="[$-1010C0A]#,##0.0"/>
    <numFmt numFmtId="191" formatCode="[$-1010C0A]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C0A]mmm\-yy;@"/>
  </numFmts>
  <fonts count="109">
    <font>
      <sz val="10"/>
      <name val="Arial"/>
      <family val="0"/>
    </font>
    <font>
      <sz val="10"/>
      <color indexed="8"/>
      <name val="Arial"/>
      <family val="2"/>
    </font>
    <font>
      <b/>
      <sz val="6.95"/>
      <color indexed="26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0"/>
      <name val="Gill Sans MT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26"/>
      <name val="Verdana"/>
      <family val="2"/>
    </font>
    <font>
      <sz val="8"/>
      <name val="Verdana"/>
      <family val="2"/>
    </font>
    <font>
      <b/>
      <sz val="8"/>
      <color indexed="63"/>
      <name val="Verdana"/>
      <family val="2"/>
    </font>
    <font>
      <sz val="8"/>
      <color indexed="8"/>
      <name val="Verdana"/>
      <family val="2"/>
    </font>
    <font>
      <sz val="7"/>
      <name val="Arial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49"/>
      <name val="Verdana"/>
      <family val="2"/>
    </font>
    <font>
      <b/>
      <sz val="7"/>
      <name val="Verdana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62"/>
      <name val="Arial"/>
      <family val="2"/>
    </font>
    <font>
      <sz val="7"/>
      <color indexed="62"/>
      <name val="Verdana"/>
      <family val="2"/>
    </font>
    <font>
      <sz val="7"/>
      <color indexed="54"/>
      <name val="Verdana"/>
      <family val="2"/>
    </font>
    <font>
      <sz val="6"/>
      <color indexed="62"/>
      <name val="Verdana"/>
      <family val="2"/>
    </font>
    <font>
      <b/>
      <sz val="14"/>
      <color indexed="10"/>
      <name val="Arial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b/>
      <sz val="10"/>
      <color indexed="62"/>
      <name val="Arial"/>
      <family val="2"/>
    </font>
    <font>
      <sz val="8"/>
      <color indexed="54"/>
      <name val="Arial"/>
      <family val="2"/>
    </font>
    <font>
      <sz val="6"/>
      <color indexed="10"/>
      <name val="Verdana"/>
      <family val="2"/>
    </font>
    <font>
      <sz val="7"/>
      <color indexed="10"/>
      <name val="Verdana"/>
      <family val="2"/>
    </font>
    <font>
      <b/>
      <sz val="9"/>
      <color indexed="10"/>
      <name val="Verdana"/>
      <family val="2"/>
    </font>
    <font>
      <sz val="8"/>
      <color indexed="10"/>
      <name val="Arial"/>
      <family val="2"/>
    </font>
    <font>
      <b/>
      <sz val="12"/>
      <color indexed="62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theme="3"/>
      <name val="Arial"/>
      <family val="2"/>
    </font>
    <font>
      <sz val="10"/>
      <color theme="4" tint="-0.4999699890613556"/>
      <name val="Arial"/>
      <family val="2"/>
    </font>
    <font>
      <sz val="7"/>
      <color theme="4" tint="-0.4999699890613556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7"/>
      <color theme="3"/>
      <name val="Verdana"/>
      <family val="2"/>
    </font>
    <font>
      <sz val="6"/>
      <color theme="4" tint="-0.4999699890613556"/>
      <name val="Verdana"/>
      <family val="2"/>
    </font>
    <font>
      <b/>
      <sz val="14"/>
      <color rgb="FFFF0000"/>
      <name val="Arial"/>
      <family val="2"/>
    </font>
    <font>
      <sz val="7"/>
      <color theme="0"/>
      <name val="Verdana"/>
      <family val="2"/>
    </font>
    <font>
      <b/>
      <sz val="7"/>
      <color theme="0"/>
      <name val="Verdana"/>
      <family val="2"/>
    </font>
    <font>
      <b/>
      <sz val="10"/>
      <color theme="4" tint="-0.4999699890613556"/>
      <name val="Arial"/>
      <family val="2"/>
    </font>
    <font>
      <sz val="8"/>
      <color theme="3"/>
      <name val="Arial"/>
      <family val="2"/>
    </font>
    <font>
      <sz val="6"/>
      <color rgb="FFFF0000"/>
      <name val="Verdana"/>
      <family val="2"/>
    </font>
    <font>
      <sz val="7"/>
      <color rgb="FFFF0000"/>
      <name val="Verdana"/>
      <family val="2"/>
    </font>
    <font>
      <b/>
      <sz val="9"/>
      <color rgb="FFFF0000"/>
      <name val="Verdana"/>
      <family val="2"/>
    </font>
    <font>
      <sz val="8"/>
      <color rgb="FFFF0000"/>
      <name val="Arial"/>
      <family val="2"/>
    </font>
    <font>
      <b/>
      <sz val="12"/>
      <color rgb="FF3242D6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>
        <color indexed="63"/>
      </bottom>
    </border>
    <border>
      <left style="medium">
        <color indexed="9"/>
      </left>
      <right/>
      <top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/>
      <bottom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dotted">
        <color theme="1" tint="0.49998000264167786"/>
      </top>
      <bottom>
        <color indexed="63"/>
      </bottom>
    </border>
    <border>
      <left style="medium">
        <color indexed="26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/>
      <right/>
      <top style="medium">
        <color indexed="26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3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9" fillId="3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0" fillId="35" borderId="1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71" fillId="37" borderId="3" applyNumberFormat="0" applyAlignment="0" applyProtection="0"/>
    <xf numFmtId="0" fontId="11" fillId="38" borderId="4" applyNumberFormat="0" applyAlignment="0" applyProtection="0"/>
    <xf numFmtId="0" fontId="11" fillId="38" borderId="4" applyNumberFormat="0" applyAlignment="0" applyProtection="0"/>
    <xf numFmtId="0" fontId="11" fillId="38" borderId="4" applyNumberFormat="0" applyAlignment="0" applyProtection="0"/>
    <xf numFmtId="0" fontId="11" fillId="38" borderId="4" applyNumberFormat="0" applyAlignment="0" applyProtection="0"/>
    <xf numFmtId="0" fontId="7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6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8" fillId="4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8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75" fillId="49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35" borderId="10" applyNumberFormat="0" applyAlignment="0" applyProtection="0"/>
    <xf numFmtId="0" fontId="16" fillId="36" borderId="11" applyNumberFormat="0" applyAlignment="0" applyProtection="0"/>
    <xf numFmtId="0" fontId="16" fillId="36" borderId="11" applyNumberFormat="0" applyAlignment="0" applyProtection="0"/>
    <xf numFmtId="0" fontId="16" fillId="36" borderId="11" applyNumberFormat="0" applyAlignment="0" applyProtection="0"/>
    <xf numFmtId="0" fontId="16" fillId="36" borderId="11" applyNumberFormat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84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74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</cellStyleXfs>
  <cellXfs count="229">
    <xf numFmtId="0" fontId="0" fillId="0" borderId="0" xfId="0" applyAlignment="1">
      <alignment wrapText="1"/>
    </xf>
    <xf numFmtId="0" fontId="1" fillId="55" borderId="0" xfId="0" applyFont="1" applyFill="1" applyBorder="1" applyAlignment="1">
      <alignment vertical="top" wrapText="1"/>
    </xf>
    <xf numFmtId="0" fontId="0" fillId="0" borderId="0" xfId="0" applyAlignment="1">
      <alignment/>
    </xf>
    <xf numFmtId="174" fontId="0" fillId="0" borderId="0" xfId="173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56" borderId="0" xfId="0" applyFill="1" applyAlignment="1">
      <alignment wrapText="1"/>
    </xf>
    <xf numFmtId="172" fontId="0" fillId="56" borderId="0" xfId="0" applyNumberFormat="1" applyFill="1" applyAlignment="1">
      <alignment wrapText="1"/>
    </xf>
    <xf numFmtId="174" fontId="0" fillId="0" borderId="0" xfId="0" applyNumberFormat="1" applyAlignment="1">
      <alignment/>
    </xf>
    <xf numFmtId="172" fontId="3" fillId="55" borderId="0" xfId="0" applyNumberFormat="1" applyFont="1" applyFill="1" applyBorder="1" applyAlignment="1">
      <alignment wrapText="1"/>
    </xf>
    <xf numFmtId="178" fontId="0" fillId="0" borderId="0" xfId="173" applyNumberFormat="1" applyFont="1" applyAlignment="1">
      <alignment/>
    </xf>
    <xf numFmtId="0" fontId="0" fillId="56" borderId="0" xfId="0" applyFill="1" applyBorder="1" applyAlignment="1">
      <alignment wrapText="1"/>
    </xf>
    <xf numFmtId="0" fontId="0" fillId="56" borderId="0" xfId="0" applyFill="1" applyBorder="1" applyAlignment="1">
      <alignment/>
    </xf>
    <xf numFmtId="174" fontId="0" fillId="56" borderId="0" xfId="0" applyNumberFormat="1" applyFill="1" applyBorder="1" applyAlignment="1">
      <alignment/>
    </xf>
    <xf numFmtId="3" fontId="40" fillId="56" borderId="0" xfId="185" applyFont="1" applyFill="1" applyBorder="1">
      <alignment/>
      <protection/>
    </xf>
    <xf numFmtId="3" fontId="41" fillId="56" borderId="0" xfId="185" applyNumberFormat="1" applyFont="1" applyFill="1" applyBorder="1">
      <alignment/>
      <protection/>
    </xf>
    <xf numFmtId="3" fontId="42" fillId="56" borderId="0" xfId="185" applyFont="1" applyFill="1" applyBorder="1" applyAlignment="1">
      <alignment horizontal="center" vertical="center" wrapText="1"/>
      <protection/>
    </xf>
    <xf numFmtId="1" fontId="42" fillId="56" borderId="0" xfId="185" applyNumberFormat="1" applyFont="1" applyFill="1" applyBorder="1" applyAlignment="1">
      <alignment horizontal="center" vertical="center" wrapText="1"/>
      <protection/>
    </xf>
    <xf numFmtId="3" fontId="42" fillId="56" borderId="0" xfId="185" applyFont="1" applyFill="1" applyBorder="1" applyAlignment="1">
      <alignment horizontal="center" vertical="center"/>
      <protection/>
    </xf>
    <xf numFmtId="176" fontId="86" fillId="56" borderId="0" xfId="198" applyNumberFormat="1" applyFont="1" applyFill="1" applyBorder="1" applyAlignment="1">
      <alignment/>
    </xf>
    <xf numFmtId="3" fontId="42" fillId="56" borderId="0" xfId="185" applyFont="1" applyFill="1" applyBorder="1">
      <alignment/>
      <protection/>
    </xf>
    <xf numFmtId="176" fontId="42" fillId="56" borderId="0" xfId="198" applyNumberFormat="1" applyFont="1" applyFill="1" applyBorder="1" applyAlignment="1">
      <alignment/>
    </xf>
    <xf numFmtId="3" fontId="42" fillId="56" borderId="0" xfId="185" applyFont="1" applyFill="1" applyBorder="1" applyAlignment="1">
      <alignment/>
      <protection/>
    </xf>
    <xf numFmtId="3" fontId="44" fillId="56" borderId="0" xfId="185" applyFont="1" applyFill="1" applyBorder="1" applyAlignment="1">
      <alignment vertical="center" wrapText="1"/>
      <protection/>
    </xf>
    <xf numFmtId="179" fontId="42" fillId="56" borderId="0" xfId="185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172" fontId="0" fillId="0" borderId="0" xfId="0" applyNumberFormat="1" applyAlignment="1">
      <alignment wrapText="1"/>
    </xf>
    <xf numFmtId="172" fontId="3" fillId="55" borderId="0" xfId="0" applyNumberFormat="1" applyFont="1" applyFill="1" applyBorder="1" applyAlignment="1">
      <alignment horizontal="right" wrapText="1"/>
    </xf>
    <xf numFmtId="174" fontId="0" fillId="56" borderId="0" xfId="173" applyNumberFormat="1" applyFont="1" applyFill="1" applyAlignment="1">
      <alignment/>
    </xf>
    <xf numFmtId="0" fontId="0" fillId="56" borderId="0" xfId="0" applyFill="1" applyAlignment="1">
      <alignment/>
    </xf>
    <xf numFmtId="175" fontId="0" fillId="56" borderId="0" xfId="0" applyNumberFormat="1" applyFill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19" xfId="0" applyFont="1" applyBorder="1" applyAlignment="1">
      <alignment horizontal="center" vertical="justify" wrapText="1"/>
    </xf>
    <xf numFmtId="17" fontId="45" fillId="0" borderId="20" xfId="0" applyNumberFormat="1" applyFont="1" applyBorder="1" applyAlignment="1">
      <alignment/>
    </xf>
    <xf numFmtId="185" fontId="45" fillId="0" borderId="20" xfId="0" applyNumberFormat="1" applyFont="1" applyBorder="1" applyAlignment="1">
      <alignment/>
    </xf>
    <xf numFmtId="17" fontId="45" fillId="0" borderId="21" xfId="0" applyNumberFormat="1" applyFont="1" applyBorder="1" applyAlignment="1">
      <alignment/>
    </xf>
    <xf numFmtId="185" fontId="45" fillId="0" borderId="21" xfId="0" applyNumberFormat="1" applyFont="1" applyBorder="1" applyAlignment="1">
      <alignment/>
    </xf>
    <xf numFmtId="17" fontId="45" fillId="0" borderId="22" xfId="0" applyNumberFormat="1" applyFont="1" applyBorder="1" applyAlignment="1">
      <alignment/>
    </xf>
    <xf numFmtId="185" fontId="45" fillId="0" borderId="22" xfId="0" applyNumberFormat="1" applyFont="1" applyBorder="1" applyAlignment="1">
      <alignment/>
    </xf>
    <xf numFmtId="0" fontId="41" fillId="57" borderId="19" xfId="0" applyFont="1" applyFill="1" applyBorder="1" applyAlignment="1">
      <alignment horizontal="center" vertical="justify" wrapText="1"/>
    </xf>
    <xf numFmtId="3" fontId="0" fillId="0" borderId="0" xfId="0" applyNumberFormat="1" applyAlignment="1">
      <alignment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57" borderId="19" xfId="0" applyFont="1" applyFill="1" applyBorder="1" applyAlignment="1">
      <alignment horizontal="center" vertical="justify" wrapText="1"/>
    </xf>
    <xf numFmtId="3" fontId="81" fillId="0" borderId="23" xfId="0" applyNumberFormat="1" applyFont="1" applyBorder="1" applyAlignment="1">
      <alignment/>
    </xf>
    <xf numFmtId="3" fontId="81" fillId="0" borderId="24" xfId="0" applyNumberFormat="1" applyFont="1" applyBorder="1" applyAlignment="1">
      <alignment/>
    </xf>
    <xf numFmtId="3" fontId="81" fillId="0" borderId="25" xfId="0" applyNumberFormat="1" applyFont="1" applyBorder="1" applyAlignment="1">
      <alignment/>
    </xf>
    <xf numFmtId="0" fontId="87" fillId="0" borderId="0" xfId="0" applyFont="1" applyAlignment="1">
      <alignment wrapText="1"/>
    </xf>
    <xf numFmtId="0" fontId="2" fillId="56" borderId="0" xfId="0" applyFont="1" applyFill="1" applyBorder="1" applyAlignment="1">
      <alignment horizontal="center" vertical="center" wrapText="1"/>
    </xf>
    <xf numFmtId="172" fontId="3" fillId="56" borderId="0" xfId="0" applyNumberFormat="1" applyFont="1" applyFill="1" applyBorder="1" applyAlignment="1">
      <alignment horizontal="left" wrapText="1"/>
    </xf>
    <xf numFmtId="174" fontId="0" fillId="56" borderId="0" xfId="173" applyNumberFormat="1" applyFont="1" applyFill="1" applyAlignment="1">
      <alignment/>
    </xf>
    <xf numFmtId="0" fontId="0" fillId="0" borderId="0" xfId="0" applyFont="1" applyAlignment="1">
      <alignment wrapText="1"/>
    </xf>
    <xf numFmtId="186" fontId="90" fillId="20" borderId="0" xfId="0" applyNumberFormat="1" applyFont="1" applyFill="1" applyAlignment="1">
      <alignment/>
    </xf>
    <xf numFmtId="177" fontId="0" fillId="56" borderId="0" xfId="173" applyNumberFormat="1" applyFont="1" applyFill="1" applyAlignment="1">
      <alignment/>
    </xf>
    <xf numFmtId="0" fontId="91" fillId="20" borderId="0" xfId="0" applyFont="1" applyFill="1" applyAlignment="1">
      <alignment wrapText="1"/>
    </xf>
    <xf numFmtId="0" fontId="91" fillId="0" borderId="0" xfId="0" applyFont="1" applyAlignment="1">
      <alignment wrapText="1"/>
    </xf>
    <xf numFmtId="0" fontId="91" fillId="20" borderId="0" xfId="0" applyFont="1" applyFill="1" applyAlignment="1">
      <alignment horizontal="center" wrapText="1"/>
    </xf>
    <xf numFmtId="0" fontId="0" fillId="20" borderId="0" xfId="0" applyFill="1" applyAlignment="1">
      <alignment/>
    </xf>
    <xf numFmtId="186" fontId="90" fillId="0" borderId="0" xfId="0" applyNumberFormat="1" applyFont="1" applyAlignment="1">
      <alignment/>
    </xf>
    <xf numFmtId="186" fontId="0" fillId="20" borderId="0" xfId="0" applyNumberFormat="1" applyFill="1" applyAlignment="1">
      <alignment/>
    </xf>
    <xf numFmtId="0" fontId="0" fillId="0" borderId="0" xfId="0" applyFont="1" applyAlignment="1">
      <alignment horizontal="right" wrapText="1" indent="2"/>
    </xf>
    <xf numFmtId="0" fontId="0" fillId="8" borderId="0" xfId="0" applyFill="1" applyAlignment="1">
      <alignment/>
    </xf>
    <xf numFmtId="0" fontId="92" fillId="0" borderId="0" xfId="0" applyFont="1" applyAlignment="1">
      <alignment wrapText="1"/>
    </xf>
    <xf numFmtId="0" fontId="1" fillId="55" borderId="0" xfId="0" applyFont="1" applyFill="1" applyBorder="1" applyAlignment="1">
      <alignment horizontal="right" vertical="top" wrapText="1" indent="2"/>
    </xf>
    <xf numFmtId="0" fontId="0" fillId="55" borderId="0" xfId="0" applyFont="1" applyFill="1" applyBorder="1" applyAlignment="1">
      <alignment horizontal="right" vertical="top" wrapText="1" indent="2"/>
    </xf>
    <xf numFmtId="0" fontId="93" fillId="55" borderId="0" xfId="0" applyFont="1" applyFill="1" applyBorder="1" applyAlignment="1">
      <alignment horizontal="right" vertical="top" wrapText="1" indent="2"/>
    </xf>
    <xf numFmtId="0" fontId="0" fillId="0" borderId="0" xfId="0" applyAlignment="1">
      <alignment horizontal="right" wrapText="1" indent="2"/>
    </xf>
    <xf numFmtId="0" fontId="93" fillId="0" borderId="0" xfId="0" applyFont="1" applyAlignment="1">
      <alignment horizontal="right" wrapText="1" indent="2"/>
    </xf>
    <xf numFmtId="172" fontId="3" fillId="56" borderId="0" xfId="0" applyNumberFormat="1" applyFont="1" applyFill="1" applyBorder="1" applyAlignment="1">
      <alignment horizontal="right" wrapText="1"/>
    </xf>
    <xf numFmtId="190" fontId="3" fillId="56" borderId="0" xfId="0" applyNumberFormat="1" applyFont="1" applyFill="1" applyBorder="1" applyAlignment="1">
      <alignment horizontal="right" wrapText="1"/>
    </xf>
    <xf numFmtId="190" fontId="4" fillId="56" borderId="0" xfId="0" applyNumberFormat="1" applyFont="1" applyFill="1" applyBorder="1" applyAlignment="1">
      <alignment horizontal="right" wrapText="1"/>
    </xf>
    <xf numFmtId="17" fontId="0" fillId="0" borderId="0" xfId="0" applyNumberFormat="1" applyAlignment="1">
      <alignment/>
    </xf>
    <xf numFmtId="17" fontId="0" fillId="0" borderId="0" xfId="0" applyNumberFormat="1" applyAlignment="1">
      <alignment wrapText="1"/>
    </xf>
    <xf numFmtId="17" fontId="0" fillId="0" borderId="26" xfId="0" applyNumberFormat="1" applyBorder="1" applyAlignment="1">
      <alignment wrapText="1"/>
    </xf>
    <xf numFmtId="172" fontId="94" fillId="56" borderId="0" xfId="0" applyNumberFormat="1" applyFont="1" applyFill="1" applyBorder="1" applyAlignment="1">
      <alignment wrapText="1"/>
    </xf>
    <xf numFmtId="9" fontId="3" fillId="56" borderId="0" xfId="197" applyFont="1" applyFill="1" applyBorder="1" applyAlignment="1">
      <alignment horizontal="left" wrapText="1"/>
    </xf>
    <xf numFmtId="9" fontId="0" fillId="56" borderId="0" xfId="197" applyFont="1" applyFill="1" applyAlignment="1">
      <alignment wrapText="1"/>
    </xf>
    <xf numFmtId="9" fontId="0" fillId="0" borderId="0" xfId="197" applyFont="1" applyAlignment="1">
      <alignment wrapText="1"/>
    </xf>
    <xf numFmtId="9" fontId="3" fillId="55" borderId="0" xfId="197" applyFont="1" applyFill="1" applyBorder="1" applyAlignment="1">
      <alignment horizontal="right" wrapText="1"/>
    </xf>
    <xf numFmtId="3" fontId="0" fillId="56" borderId="0" xfId="0" applyNumberFormat="1" applyFill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left" wrapText="1"/>
    </xf>
    <xf numFmtId="0" fontId="20" fillId="55" borderId="0" xfId="0" applyFont="1" applyFill="1" applyBorder="1" applyAlignment="1">
      <alignment horizontal="right" vertical="top" wrapText="1" indent="2"/>
    </xf>
    <xf numFmtId="0" fontId="21" fillId="31" borderId="27" xfId="0" applyFont="1" applyFill="1" applyBorder="1" applyAlignment="1">
      <alignment horizontal="center" vertical="center" wrapText="1"/>
    </xf>
    <xf numFmtId="0" fontId="21" fillId="31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55" borderId="0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3" fillId="55" borderId="0" xfId="0" applyFont="1" applyFill="1" applyBorder="1" applyAlignment="1">
      <alignment horizontal="left" wrapText="1"/>
    </xf>
    <xf numFmtId="3" fontId="6" fillId="55" borderId="0" xfId="0" applyNumberFormat="1" applyFont="1" applyFill="1" applyBorder="1" applyAlignment="1">
      <alignment horizontal="right" wrapText="1" indent="2"/>
    </xf>
    <xf numFmtId="3" fontId="95" fillId="55" borderId="0" xfId="0" applyNumberFormat="1" applyFont="1" applyFill="1" applyBorder="1" applyAlignment="1">
      <alignment horizontal="right" wrapText="1" indent="2"/>
    </xf>
    <xf numFmtId="0" fontId="4" fillId="55" borderId="0" xfId="0" applyFont="1" applyFill="1" applyBorder="1" applyAlignment="1">
      <alignment wrapText="1"/>
    </xf>
    <xf numFmtId="0" fontId="4" fillId="55" borderId="0" xfId="0" applyFont="1" applyFill="1" applyBorder="1" applyAlignment="1">
      <alignment horizontal="left" wrapText="1"/>
    </xf>
    <xf numFmtId="3" fontId="96" fillId="55" borderId="0" xfId="0" applyNumberFormat="1" applyFont="1" applyFill="1" applyBorder="1" applyAlignment="1">
      <alignment horizontal="right" wrapText="1" indent="2"/>
    </xf>
    <xf numFmtId="0" fontId="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97" fillId="55" borderId="0" xfId="0" applyFont="1" applyFill="1" applyBorder="1" applyAlignment="1">
      <alignment horizontal="left" wrapText="1"/>
    </xf>
    <xf numFmtId="0" fontId="3" fillId="56" borderId="0" xfId="0" applyFont="1" applyFill="1" applyBorder="1" applyAlignment="1">
      <alignment horizontal="left" wrapText="1"/>
    </xf>
    <xf numFmtId="0" fontId="97" fillId="56" borderId="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73" fontId="6" fillId="55" borderId="0" xfId="0" applyNumberFormat="1" applyFont="1" applyFill="1" applyBorder="1" applyAlignment="1">
      <alignment horizontal="right" wrapText="1" indent="2"/>
    </xf>
    <xf numFmtId="173" fontId="94" fillId="55" borderId="0" xfId="0" applyNumberFormat="1" applyFont="1" applyFill="1" applyBorder="1" applyAlignment="1">
      <alignment horizontal="right" wrapText="1" indent="2"/>
    </xf>
    <xf numFmtId="173" fontId="95" fillId="55" borderId="0" xfId="0" applyNumberFormat="1" applyFont="1" applyFill="1" applyBorder="1" applyAlignment="1">
      <alignment horizontal="right" wrapText="1" indent="2"/>
    </xf>
    <xf numFmtId="173" fontId="96" fillId="55" borderId="0" xfId="0" applyNumberFormat="1" applyFont="1" applyFill="1" applyBorder="1" applyAlignment="1">
      <alignment horizontal="right" wrapText="1" indent="2"/>
    </xf>
    <xf numFmtId="173" fontId="96" fillId="55" borderId="0" xfId="0" applyNumberFormat="1" applyFont="1" applyFill="1" applyBorder="1" applyAlignment="1">
      <alignment horizontal="right" wrapText="1" indent="3"/>
    </xf>
    <xf numFmtId="9" fontId="3" fillId="55" borderId="0" xfId="197" applyFont="1" applyFill="1" applyBorder="1" applyAlignment="1">
      <alignment horizontal="left" wrapText="1"/>
    </xf>
    <xf numFmtId="0" fontId="3" fillId="55" borderId="29" xfId="0" applyFont="1" applyFill="1" applyBorder="1" applyAlignment="1">
      <alignment horizontal="left" wrapText="1"/>
    </xf>
    <xf numFmtId="173" fontId="95" fillId="55" borderId="30" xfId="0" applyNumberFormat="1" applyFont="1" applyFill="1" applyBorder="1" applyAlignment="1">
      <alignment horizontal="right" wrapText="1" indent="2"/>
    </xf>
    <xf numFmtId="0" fontId="3" fillId="55" borderId="31" xfId="0" applyFont="1" applyFill="1" applyBorder="1" applyAlignment="1">
      <alignment horizontal="left" wrapText="1"/>
    </xf>
    <xf numFmtId="0" fontId="3" fillId="55" borderId="0" xfId="0" applyFont="1" applyFill="1" applyBorder="1" applyAlignment="1">
      <alignment vertical="top" wrapText="1"/>
    </xf>
    <xf numFmtId="173" fontId="95" fillId="55" borderId="32" xfId="0" applyNumberFormat="1" applyFont="1" applyFill="1" applyBorder="1" applyAlignment="1">
      <alignment horizontal="right" wrapText="1" indent="2"/>
    </xf>
    <xf numFmtId="0" fontId="25" fillId="0" borderId="0" xfId="0" applyFont="1" applyBorder="1" applyAlignment="1">
      <alignment wrapText="1"/>
    </xf>
    <xf numFmtId="186" fontId="0" fillId="58" borderId="0" xfId="0" applyNumberFormat="1" applyFill="1" applyAlignment="1">
      <alignment/>
    </xf>
    <xf numFmtId="186" fontId="90" fillId="58" borderId="0" xfId="0" applyNumberFormat="1" applyFont="1" applyFill="1" applyAlignment="1">
      <alignment/>
    </xf>
    <xf numFmtId="186" fontId="27" fillId="58" borderId="0" xfId="0" applyNumberFormat="1" applyFont="1" applyFill="1" applyAlignment="1">
      <alignment/>
    </xf>
    <xf numFmtId="0" fontId="76" fillId="0" borderId="0" xfId="166" applyAlignment="1">
      <alignment wrapText="1"/>
    </xf>
    <xf numFmtId="186" fontId="0" fillId="0" borderId="0" xfId="0" applyNumberFormat="1" applyAlignment="1">
      <alignment wrapText="1"/>
    </xf>
    <xf numFmtId="0" fontId="91" fillId="47" borderId="0" xfId="0" applyFont="1" applyFill="1" applyAlignment="1">
      <alignment wrapText="1"/>
    </xf>
    <xf numFmtId="0" fontId="44" fillId="57" borderId="0" xfId="0" applyFont="1" applyFill="1" applyAlignment="1">
      <alignment/>
    </xf>
    <xf numFmtId="17" fontId="0" fillId="0" borderId="33" xfId="0" applyNumberFormat="1" applyBorder="1" applyAlignment="1">
      <alignment wrapText="1"/>
    </xf>
    <xf numFmtId="0" fontId="92" fillId="56" borderId="0" xfId="0" applyFont="1" applyFill="1" applyAlignment="1">
      <alignment wrapText="1"/>
    </xf>
    <xf numFmtId="3" fontId="92" fillId="56" borderId="0" xfId="0" applyNumberFormat="1" applyFont="1" applyFill="1" applyAlignment="1">
      <alignment wrapText="1"/>
    </xf>
    <xf numFmtId="172" fontId="3" fillId="56" borderId="0" xfId="0" applyNumberFormat="1" applyFont="1" applyFill="1" applyBorder="1" applyAlignment="1">
      <alignment wrapText="1"/>
    </xf>
    <xf numFmtId="3" fontId="90" fillId="56" borderId="0" xfId="0" applyNumberFormat="1" applyFont="1" applyFill="1" applyAlignment="1">
      <alignment/>
    </xf>
    <xf numFmtId="186" fontId="90" fillId="56" borderId="0" xfId="0" applyNumberFormat="1" applyFont="1" applyFill="1" applyAlignment="1">
      <alignment/>
    </xf>
    <xf numFmtId="3" fontId="0" fillId="56" borderId="0" xfId="0" applyNumberFormat="1" applyFill="1" applyAlignment="1">
      <alignment/>
    </xf>
    <xf numFmtId="3" fontId="97" fillId="55" borderId="0" xfId="0" applyNumberFormat="1" applyFont="1" applyFill="1" applyBorder="1" applyAlignment="1">
      <alignment horizontal="right" wrapText="1" indent="2"/>
    </xf>
    <xf numFmtId="185" fontId="81" fillId="56" borderId="25" xfId="0" applyNumberFormat="1" applyFont="1" applyFill="1" applyBorder="1" applyAlignment="1">
      <alignment/>
    </xf>
    <xf numFmtId="3" fontId="81" fillId="56" borderId="23" xfId="0" applyNumberFormat="1" applyFont="1" applyFill="1" applyBorder="1" applyAlignment="1">
      <alignment/>
    </xf>
    <xf numFmtId="3" fontId="81" fillId="56" borderId="24" xfId="0" applyNumberFormat="1" applyFont="1" applyFill="1" applyBorder="1" applyAlignment="1">
      <alignment/>
    </xf>
    <xf numFmtId="185" fontId="81" fillId="56" borderId="23" xfId="0" applyNumberFormat="1" applyFont="1" applyFill="1" applyBorder="1" applyAlignment="1">
      <alignment/>
    </xf>
    <xf numFmtId="185" fontId="81" fillId="56" borderId="24" xfId="0" applyNumberFormat="1" applyFont="1" applyFill="1" applyBorder="1" applyAlignment="1">
      <alignment/>
    </xf>
    <xf numFmtId="0" fontId="0" fillId="26" borderId="0" xfId="0" applyFill="1" applyAlignment="1">
      <alignment/>
    </xf>
    <xf numFmtId="186" fontId="90" fillId="26" borderId="0" xfId="0" applyNumberFormat="1" applyFont="1" applyFill="1" applyAlignment="1">
      <alignment/>
    </xf>
    <xf numFmtId="186" fontId="0" fillId="26" borderId="0" xfId="0" applyNumberFormat="1" applyFill="1" applyAlignment="1">
      <alignment/>
    </xf>
    <xf numFmtId="186" fontId="27" fillId="26" borderId="0" xfId="0" applyNumberFormat="1" applyFont="1" applyFill="1" applyAlignment="1">
      <alignment/>
    </xf>
    <xf numFmtId="186" fontId="90" fillId="59" borderId="0" xfId="0" applyNumberFormat="1" applyFont="1" applyFill="1" applyAlignment="1">
      <alignment/>
    </xf>
    <xf numFmtId="185" fontId="45" fillId="58" borderId="21" xfId="0" applyNumberFormat="1" applyFont="1" applyFill="1" applyBorder="1" applyAlignment="1">
      <alignment/>
    </xf>
    <xf numFmtId="3" fontId="67" fillId="60" borderId="34" xfId="184" applyNumberFormat="1" applyFont="1" applyFill="1" applyBorder="1">
      <alignment/>
      <protection/>
    </xf>
    <xf numFmtId="3" fontId="67" fillId="0" borderId="35" xfId="184" applyNumberFormat="1" applyFont="1" applyBorder="1">
      <alignment/>
      <protection/>
    </xf>
    <xf numFmtId="3" fontId="67" fillId="60" borderId="36" xfId="184" applyNumberFormat="1" applyFont="1" applyFill="1" applyBorder="1">
      <alignment/>
      <protection/>
    </xf>
    <xf numFmtId="3" fontId="67" fillId="0" borderId="37" xfId="184" applyNumberFormat="1" applyFont="1" applyBorder="1">
      <alignment/>
      <protection/>
    </xf>
    <xf numFmtId="3" fontId="67" fillId="61" borderId="0" xfId="184" applyNumberFormat="1" applyFont="1" applyFill="1" applyBorder="1">
      <alignment/>
      <protection/>
    </xf>
    <xf numFmtId="3" fontId="67" fillId="56" borderId="0" xfId="184" applyNumberFormat="1" applyFont="1" applyFill="1" applyBorder="1">
      <alignment/>
      <protection/>
    </xf>
    <xf numFmtId="185" fontId="81" fillId="56" borderId="38" xfId="0" applyNumberFormat="1" applyFont="1" applyFill="1" applyBorder="1" applyAlignment="1">
      <alignment/>
    </xf>
    <xf numFmtId="185" fontId="81" fillId="56" borderId="39" xfId="0" applyNumberFormat="1" applyFont="1" applyFill="1" applyBorder="1" applyAlignment="1">
      <alignment/>
    </xf>
    <xf numFmtId="185" fontId="81" fillId="56" borderId="40" xfId="0" applyNumberFormat="1" applyFont="1" applyFill="1" applyBorder="1" applyAlignment="1">
      <alignment/>
    </xf>
    <xf numFmtId="185" fontId="45" fillId="56" borderId="0" xfId="0" applyNumberFormat="1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3" fillId="55" borderId="41" xfId="0" applyFont="1" applyFill="1" applyBorder="1" applyAlignment="1">
      <alignment horizontal="left" wrapText="1"/>
    </xf>
    <xf numFmtId="3" fontId="95" fillId="55" borderId="41" xfId="0" applyNumberFormat="1" applyFont="1" applyFill="1" applyBorder="1" applyAlignment="1">
      <alignment horizontal="right" wrapText="1" indent="2"/>
    </xf>
    <xf numFmtId="3" fontId="67" fillId="60" borderId="42" xfId="184" applyNumberFormat="1" applyFont="1" applyFill="1" applyBorder="1">
      <alignment/>
      <protection/>
    </xf>
    <xf numFmtId="3" fontId="67" fillId="0" borderId="43" xfId="184" applyNumberFormat="1" applyFont="1" applyBorder="1">
      <alignment/>
      <protection/>
    </xf>
    <xf numFmtId="3" fontId="67" fillId="60" borderId="35" xfId="184" applyNumberFormat="1" applyFont="1" applyFill="1" applyBorder="1">
      <alignment/>
      <protection/>
    </xf>
    <xf numFmtId="3" fontId="67" fillId="0" borderId="35" xfId="184" applyNumberFormat="1" applyFont="1" applyFill="1" applyBorder="1">
      <alignment/>
      <protection/>
    </xf>
    <xf numFmtId="3" fontId="98" fillId="56" borderId="0" xfId="0" applyNumberFormat="1" applyFont="1" applyFill="1" applyBorder="1" applyAlignment="1">
      <alignment wrapText="1"/>
    </xf>
    <xf numFmtId="0" fontId="93" fillId="0" borderId="0" xfId="0" applyFont="1" applyAlignment="1">
      <alignment wrapText="1"/>
    </xf>
    <xf numFmtId="0" fontId="99" fillId="56" borderId="0" xfId="0" applyFont="1" applyFill="1" applyAlignment="1">
      <alignment/>
    </xf>
    <xf numFmtId="3" fontId="98" fillId="8" borderId="0" xfId="0" applyNumberFormat="1" applyFont="1" applyFill="1" applyBorder="1" applyAlignment="1">
      <alignment wrapText="1"/>
    </xf>
    <xf numFmtId="172" fontId="3" fillId="8" borderId="0" xfId="0" applyNumberFormat="1" applyFont="1" applyFill="1" applyBorder="1" applyAlignment="1">
      <alignment wrapText="1"/>
    </xf>
    <xf numFmtId="0" fontId="3" fillId="55" borderId="44" xfId="0" applyFont="1" applyFill="1" applyBorder="1" applyAlignment="1">
      <alignment horizontal="left" wrapText="1"/>
    </xf>
    <xf numFmtId="173" fontId="95" fillId="55" borderId="44" xfId="0" applyNumberFormat="1" applyFont="1" applyFill="1" applyBorder="1" applyAlignment="1">
      <alignment horizontal="right" wrapText="1" indent="2"/>
    </xf>
    <xf numFmtId="173" fontId="95" fillId="55" borderId="45" xfId="0" applyNumberFormat="1" applyFont="1" applyFill="1" applyBorder="1" applyAlignment="1">
      <alignment horizontal="right" wrapText="1" indent="2"/>
    </xf>
    <xf numFmtId="172" fontId="100" fillId="56" borderId="0" xfId="0" applyNumberFormat="1" applyFont="1" applyFill="1" applyBorder="1" applyAlignment="1">
      <alignment horizontal="left" wrapText="1"/>
    </xf>
    <xf numFmtId="190" fontId="101" fillId="56" borderId="0" xfId="0" applyNumberFormat="1" applyFont="1" applyFill="1" applyBorder="1" applyAlignment="1">
      <alignment horizontal="right" wrapText="1"/>
    </xf>
    <xf numFmtId="172" fontId="100" fillId="56" borderId="0" xfId="0" applyNumberFormat="1" applyFont="1" applyFill="1" applyBorder="1" applyAlignment="1">
      <alignment horizontal="right" wrapText="1"/>
    </xf>
    <xf numFmtId="0" fontId="27" fillId="2" borderId="0" xfId="0" applyFont="1" applyFill="1" applyAlignment="1">
      <alignment horizontal="center" wrapText="1"/>
    </xf>
    <xf numFmtId="0" fontId="102" fillId="2" borderId="0" xfId="0" applyFont="1" applyFill="1" applyAlignment="1">
      <alignment horizontal="center"/>
    </xf>
    <xf numFmtId="0" fontId="103" fillId="56" borderId="0" xfId="0" applyFont="1" applyFill="1" applyAlignment="1">
      <alignment wrapText="1"/>
    </xf>
    <xf numFmtId="0" fontId="103" fillId="56" borderId="0" xfId="0" applyFont="1" applyFill="1" applyAlignment="1">
      <alignment/>
    </xf>
    <xf numFmtId="0" fontId="0" fillId="0" borderId="0" xfId="0" applyBorder="1" applyAlignment="1">
      <alignment horizontal="right" wrapText="1" indent="2"/>
    </xf>
    <xf numFmtId="17" fontId="0" fillId="0" borderId="46" xfId="0" applyNumberFormat="1" applyBorder="1" applyAlignment="1">
      <alignment wrapText="1"/>
    </xf>
    <xf numFmtId="0" fontId="25" fillId="0" borderId="0" xfId="0" applyFont="1" applyBorder="1" applyAlignment="1">
      <alignment horizontal="left" wrapText="1"/>
    </xf>
    <xf numFmtId="3" fontId="104" fillId="56" borderId="0" xfId="0" applyNumberFormat="1" applyFont="1" applyFill="1" applyBorder="1" applyAlignment="1">
      <alignment wrapText="1"/>
    </xf>
    <xf numFmtId="172" fontId="105" fillId="56" borderId="0" xfId="0" applyNumberFormat="1" applyFont="1" applyFill="1" applyBorder="1" applyAlignment="1">
      <alignment wrapText="1"/>
    </xf>
    <xf numFmtId="3" fontId="0" fillId="57" borderId="0" xfId="0" applyNumberFormat="1" applyFill="1" applyAlignment="1">
      <alignment wrapText="1"/>
    </xf>
    <xf numFmtId="3" fontId="98" fillId="57" borderId="0" xfId="0" applyNumberFormat="1" applyFont="1" applyFill="1" applyBorder="1" applyAlignment="1">
      <alignment wrapText="1"/>
    </xf>
    <xf numFmtId="3" fontId="104" fillId="57" borderId="0" xfId="0" applyNumberFormat="1" applyFont="1" applyFill="1" applyBorder="1" applyAlignment="1">
      <alignment wrapText="1"/>
    </xf>
    <xf numFmtId="3" fontId="67" fillId="61" borderId="35" xfId="184" applyNumberFormat="1" applyFont="1" applyFill="1" applyBorder="1">
      <alignment/>
      <protection/>
    </xf>
    <xf numFmtId="3" fontId="33" fillId="55" borderId="0" xfId="0" applyNumberFormat="1" applyFont="1" applyFill="1" applyBorder="1" applyAlignment="1">
      <alignment horizontal="right" wrapText="1" indent="2"/>
    </xf>
    <xf numFmtId="3" fontId="105" fillId="55" borderId="0" xfId="0" applyNumberFormat="1" applyFont="1" applyFill="1" applyBorder="1" applyAlignment="1">
      <alignment horizontal="right" wrapText="1" indent="2"/>
    </xf>
    <xf numFmtId="172" fontId="6" fillId="56" borderId="0" xfId="0" applyNumberFormat="1" applyFont="1" applyFill="1" applyBorder="1" applyAlignment="1">
      <alignment horizontal="right" wrapText="1"/>
    </xf>
    <xf numFmtId="172" fontId="105" fillId="56" borderId="0" xfId="0" applyNumberFormat="1" applyFont="1" applyFill="1" applyBorder="1" applyAlignment="1">
      <alignment horizontal="right" wrapText="1"/>
    </xf>
    <xf numFmtId="0" fontId="3" fillId="55" borderId="47" xfId="0" applyFont="1" applyFill="1" applyBorder="1" applyAlignment="1">
      <alignment horizontal="left" wrapText="1"/>
    </xf>
    <xf numFmtId="3" fontId="95" fillId="55" borderId="47" xfId="0" applyNumberFormat="1" applyFont="1" applyFill="1" applyBorder="1" applyAlignment="1">
      <alignment horizontal="right" wrapText="1" indent="2"/>
    </xf>
    <xf numFmtId="9" fontId="3" fillId="55" borderId="47" xfId="197" applyFont="1" applyFill="1" applyBorder="1" applyAlignment="1">
      <alignment horizontal="left" wrapText="1"/>
    </xf>
    <xf numFmtId="173" fontId="95" fillId="55" borderId="47" xfId="0" applyNumberFormat="1" applyFont="1" applyFill="1" applyBorder="1" applyAlignment="1">
      <alignment horizontal="right" wrapText="1" indent="2"/>
    </xf>
    <xf numFmtId="3" fontId="67" fillId="60" borderId="0" xfId="184" applyNumberFormat="1" applyFont="1" applyFill="1" applyBorder="1">
      <alignment/>
      <protection/>
    </xf>
    <xf numFmtId="0" fontId="103" fillId="57" borderId="0" xfId="0" applyFont="1" applyFill="1" applyAlignment="1">
      <alignment/>
    </xf>
    <xf numFmtId="0" fontId="103" fillId="57" borderId="0" xfId="0" applyFont="1" applyFill="1" applyAlignment="1">
      <alignment wrapText="1"/>
    </xf>
    <xf numFmtId="3" fontId="0" fillId="12" borderId="0" xfId="0" applyNumberFormat="1" applyFill="1" applyAlignment="1">
      <alignment/>
    </xf>
    <xf numFmtId="3" fontId="104" fillId="8" borderId="0" xfId="0" applyNumberFormat="1" applyFont="1" applyFill="1" applyBorder="1" applyAlignment="1">
      <alignment wrapText="1"/>
    </xf>
    <xf numFmtId="3" fontId="104" fillId="12" borderId="0" xfId="0" applyNumberFormat="1" applyFont="1" applyFill="1" applyBorder="1" applyAlignment="1">
      <alignment wrapText="1"/>
    </xf>
    <xf numFmtId="3" fontId="40" fillId="12" borderId="0" xfId="185" applyFont="1" applyFill="1">
      <alignment/>
      <protection/>
    </xf>
    <xf numFmtId="3" fontId="98" fillId="12" borderId="0" xfId="0" applyNumberFormat="1" applyFont="1" applyFill="1" applyBorder="1" applyAlignment="1">
      <alignment wrapText="1"/>
    </xf>
    <xf numFmtId="3" fontId="106" fillId="12" borderId="0" xfId="0" applyNumberFormat="1" applyFont="1" applyFill="1" applyBorder="1" applyAlignment="1">
      <alignment wrapText="1"/>
    </xf>
    <xf numFmtId="3" fontId="88" fillId="12" borderId="0" xfId="185" applyFont="1" applyFill="1">
      <alignment/>
      <protection/>
    </xf>
    <xf numFmtId="3" fontId="0" fillId="0" borderId="0" xfId="0" applyNumberFormat="1" applyAlignment="1">
      <alignment/>
    </xf>
    <xf numFmtId="173" fontId="33" fillId="55" borderId="0" xfId="0" applyNumberFormat="1" applyFont="1" applyFill="1" applyBorder="1" applyAlignment="1">
      <alignment horizontal="right" wrapText="1" indent="2"/>
    </xf>
    <xf numFmtId="3" fontId="0" fillId="56" borderId="0" xfId="0" applyNumberFormat="1" applyFill="1" applyAlignment="1">
      <alignment horizontal="center" wrapText="1"/>
    </xf>
    <xf numFmtId="0" fontId="0" fillId="56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32" fillId="55" borderId="0" xfId="0" applyFont="1" applyFill="1" applyBorder="1" applyAlignment="1">
      <alignment vertical="center" wrapText="1"/>
    </xf>
    <xf numFmtId="3" fontId="94" fillId="55" borderId="0" xfId="0" applyNumberFormat="1" applyFont="1" applyFill="1" applyBorder="1" applyAlignment="1">
      <alignment horizontal="center" wrapText="1"/>
    </xf>
    <xf numFmtId="3" fontId="94" fillId="56" borderId="0" xfId="0" applyNumberFormat="1" applyFont="1" applyFill="1" applyBorder="1" applyAlignment="1">
      <alignment horizontal="center" wrapText="1"/>
    </xf>
    <xf numFmtId="0" fontId="22" fillId="0" borderId="26" xfId="0" applyFont="1" applyBorder="1" applyAlignment="1">
      <alignment wrapText="1"/>
    </xf>
    <xf numFmtId="0" fontId="21" fillId="31" borderId="48" xfId="0" applyFont="1" applyFill="1" applyBorder="1" applyAlignment="1">
      <alignment horizontal="center" vertical="center" wrapText="1"/>
    </xf>
    <xf numFmtId="0" fontId="21" fillId="31" borderId="49" xfId="0" applyFont="1" applyFill="1" applyBorder="1" applyAlignment="1">
      <alignment horizontal="center" vertical="center" wrapText="1"/>
    </xf>
    <xf numFmtId="0" fontId="21" fillId="31" borderId="0" xfId="0" applyFont="1" applyFill="1" applyBorder="1" applyAlignment="1">
      <alignment horizontal="center" vertical="center" wrapText="1"/>
    </xf>
    <xf numFmtId="0" fontId="21" fillId="31" borderId="5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wrapText="1"/>
    </xf>
    <xf numFmtId="0" fontId="23" fillId="55" borderId="51" xfId="0" applyFont="1" applyFill="1" applyBorder="1" applyAlignment="1">
      <alignment horizontal="center" wrapText="1"/>
    </xf>
    <xf numFmtId="1" fontId="42" fillId="56" borderId="0" xfId="185" applyNumberFormat="1" applyFont="1" applyFill="1" applyBorder="1" applyAlignment="1">
      <alignment horizontal="center" vertical="center" wrapText="1"/>
      <protection/>
    </xf>
    <xf numFmtId="3" fontId="42" fillId="56" borderId="0" xfId="185" applyFont="1" applyFill="1" applyBorder="1" applyAlignment="1">
      <alignment horizontal="center" vertical="center" wrapText="1"/>
      <protection/>
    </xf>
    <xf numFmtId="0" fontId="107" fillId="0" borderId="0" xfId="0" applyFont="1" applyAlignment="1">
      <alignment horizontal="left" wrapText="1"/>
    </xf>
    <xf numFmtId="3" fontId="44" fillId="56" borderId="0" xfId="185" applyFont="1" applyFill="1" applyBorder="1" applyAlignment="1">
      <alignment vertical="center" wrapText="1"/>
      <protection/>
    </xf>
    <xf numFmtId="3" fontId="42" fillId="56" borderId="0" xfId="185" applyFont="1" applyFill="1" applyBorder="1" applyAlignment="1">
      <alignment horizontal="center" vertical="center"/>
      <protection/>
    </xf>
    <xf numFmtId="3" fontId="42" fillId="56" borderId="0" xfId="185" applyFont="1" applyFill="1" applyBorder="1" applyAlignment="1">
      <alignment/>
      <protection/>
    </xf>
    <xf numFmtId="0" fontId="0" fillId="2" borderId="52" xfId="0" applyFont="1" applyFill="1" applyBorder="1" applyAlignment="1">
      <alignment horizontal="center" wrapText="1"/>
    </xf>
    <xf numFmtId="0" fontId="0" fillId="2" borderId="53" xfId="0" applyFont="1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3" fontId="108" fillId="62" borderId="0" xfId="191" applyNumberFormat="1" applyFont="1" applyFill="1" applyAlignment="1">
      <alignment horizontal="center" vertical="center" wrapText="1"/>
      <protection/>
    </xf>
    <xf numFmtId="0" fontId="66" fillId="0" borderId="0" xfId="0" applyFont="1" applyAlignment="1">
      <alignment horizontal="left"/>
    </xf>
    <xf numFmtId="0" fontId="3" fillId="55" borderId="54" xfId="0" applyFont="1" applyFill="1" applyBorder="1" applyAlignment="1">
      <alignment horizontal="left" wrapText="1"/>
    </xf>
    <xf numFmtId="0" fontId="0" fillId="0" borderId="54" xfId="0" applyBorder="1" applyAlignment="1">
      <alignment horizontal="right" wrapText="1" indent="2"/>
    </xf>
    <xf numFmtId="173" fontId="95" fillId="55" borderId="54" xfId="0" applyNumberFormat="1" applyFont="1" applyFill="1" applyBorder="1" applyAlignment="1">
      <alignment horizontal="right" wrapText="1" indent="2"/>
    </xf>
    <xf numFmtId="3" fontId="95" fillId="55" borderId="54" xfId="0" applyNumberFormat="1" applyFont="1" applyFill="1" applyBorder="1" applyAlignment="1">
      <alignment horizontal="right" wrapText="1" indent="2"/>
    </xf>
    <xf numFmtId="0" fontId="0" fillId="0" borderId="54" xfId="0" applyFont="1" applyBorder="1" applyAlignment="1">
      <alignment wrapText="1"/>
    </xf>
  </cellXfs>
  <cellStyles count="22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2 5" xfId="24"/>
    <cellStyle name="20% - Énfasis3" xfId="25"/>
    <cellStyle name="20% - Énfasis3 2" xfId="26"/>
    <cellStyle name="20% - Énfasis3 3" xfId="27"/>
    <cellStyle name="20% - Énfasis3 4" xfId="28"/>
    <cellStyle name="20% - Énfasis3 5" xfId="29"/>
    <cellStyle name="20% - Énfasis4" xfId="30"/>
    <cellStyle name="20% - Énfasis4 2" xfId="31"/>
    <cellStyle name="20% - Énfasis4 3" xfId="32"/>
    <cellStyle name="20% - Énfasis4 4" xfId="33"/>
    <cellStyle name="20% - Énfasis4 5" xfId="34"/>
    <cellStyle name="20% - Énfasis5" xfId="35"/>
    <cellStyle name="20% - Énfasis5 2" xfId="36"/>
    <cellStyle name="20% - Énfasis5 3" xfId="37"/>
    <cellStyle name="20% - Énfasis5 4" xfId="38"/>
    <cellStyle name="20% - Énfasis5 5" xfId="39"/>
    <cellStyle name="20% - Énfasis6" xfId="40"/>
    <cellStyle name="20% - Énfasis6 2" xfId="41"/>
    <cellStyle name="20% - Énfasis6 3" xfId="42"/>
    <cellStyle name="20% - Énfasis6 4" xfId="43"/>
    <cellStyle name="20% - Énfasis6 5" xfId="44"/>
    <cellStyle name="40% - Énfasis1" xfId="45"/>
    <cellStyle name="40% - Énfasis1 2" xfId="46"/>
    <cellStyle name="40% - Énfasis1 3" xfId="47"/>
    <cellStyle name="40% - Énfasis1 4" xfId="48"/>
    <cellStyle name="40% - Énfasis1 5" xfId="49"/>
    <cellStyle name="40% - Énfasis2" xfId="50"/>
    <cellStyle name="40% - Énfasis2 2" xfId="51"/>
    <cellStyle name="40% - Énfasis2 3" xfId="52"/>
    <cellStyle name="40% - Énfasis2 4" xfId="53"/>
    <cellStyle name="40% - Énfasis2 5" xfId="54"/>
    <cellStyle name="40% - Énfasis3" xfId="55"/>
    <cellStyle name="40% - Énfasis3 2" xfId="56"/>
    <cellStyle name="40% - Énfasis3 3" xfId="57"/>
    <cellStyle name="40% - Énfasis3 4" xfId="58"/>
    <cellStyle name="40% - Énfasis3 5" xfId="59"/>
    <cellStyle name="40% - Énfasis4" xfId="60"/>
    <cellStyle name="40% - Énfasis4 2" xfId="61"/>
    <cellStyle name="40% - Énfasis4 3" xfId="62"/>
    <cellStyle name="40% - Énfasis4 4" xfId="63"/>
    <cellStyle name="40% - Énfasis4 5" xfId="64"/>
    <cellStyle name="40% - Énfasis5" xfId="65"/>
    <cellStyle name="40% - Énfasis5 2" xfId="66"/>
    <cellStyle name="40% - Énfasis5 3" xfId="67"/>
    <cellStyle name="40% - Énfasis5 4" xfId="68"/>
    <cellStyle name="40% - Énfasis5 5" xfId="69"/>
    <cellStyle name="40% - Énfasis6" xfId="70"/>
    <cellStyle name="40% - Énfasis6 2" xfId="71"/>
    <cellStyle name="40% - Énfasis6 3" xfId="72"/>
    <cellStyle name="40% - Énfasis6 4" xfId="73"/>
    <cellStyle name="40% - Énfasis6 5" xfId="74"/>
    <cellStyle name="60% - Énfasis1" xfId="75"/>
    <cellStyle name="60% - Énfasis1 2" xfId="76"/>
    <cellStyle name="60% - Énfasis1 3" xfId="77"/>
    <cellStyle name="60% - Énfasis1 4" xfId="78"/>
    <cellStyle name="60% - Énfasis1 5" xfId="79"/>
    <cellStyle name="60% - Énfasis2" xfId="80"/>
    <cellStyle name="60% - Énfasis2 2" xfId="81"/>
    <cellStyle name="60% - Énfasis2 3" xfId="82"/>
    <cellStyle name="60% - Énfasis2 4" xfId="83"/>
    <cellStyle name="60% - Énfasis2 5" xfId="84"/>
    <cellStyle name="60% - Énfasis3" xfId="85"/>
    <cellStyle name="60% - Énfasis3 2" xfId="86"/>
    <cellStyle name="60% - Énfasis3 3" xfId="87"/>
    <cellStyle name="60% - Énfasis3 4" xfId="88"/>
    <cellStyle name="60% - Énfasis3 5" xfId="89"/>
    <cellStyle name="60% - Énfasis4" xfId="90"/>
    <cellStyle name="60% - Énfasis4 2" xfId="91"/>
    <cellStyle name="60% - Énfasis4 3" xfId="92"/>
    <cellStyle name="60% - Énfasis4 4" xfId="93"/>
    <cellStyle name="60% - Énfasis4 5" xfId="94"/>
    <cellStyle name="60% - Énfasis5" xfId="95"/>
    <cellStyle name="60% - Énfasis5 2" xfId="96"/>
    <cellStyle name="60% - Énfasis5 3" xfId="97"/>
    <cellStyle name="60% - Énfasis5 4" xfId="98"/>
    <cellStyle name="60% - Énfasis5 5" xfId="99"/>
    <cellStyle name="60% - Énfasis6" xfId="100"/>
    <cellStyle name="60% - Énfasis6 2" xfId="101"/>
    <cellStyle name="60% - Énfasis6 3" xfId="102"/>
    <cellStyle name="60% - Énfasis6 4" xfId="103"/>
    <cellStyle name="60% - Énfasis6 5" xfId="104"/>
    <cellStyle name="Buena" xfId="105"/>
    <cellStyle name="Buena 2" xfId="106"/>
    <cellStyle name="Buena 3" xfId="107"/>
    <cellStyle name="Buena 4" xfId="108"/>
    <cellStyle name="Buena 5" xfId="109"/>
    <cellStyle name="Cálculo" xfId="110"/>
    <cellStyle name="Cálculo 2" xfId="111"/>
    <cellStyle name="Cálculo 3" xfId="112"/>
    <cellStyle name="Cálculo 4" xfId="113"/>
    <cellStyle name="Cálculo 5" xfId="114"/>
    <cellStyle name="Celda de comprobación" xfId="115"/>
    <cellStyle name="Celda de comprobación 2" xfId="116"/>
    <cellStyle name="Celda de comprobación 3" xfId="117"/>
    <cellStyle name="Celda de comprobación 4" xfId="118"/>
    <cellStyle name="Celda de comprobación 5" xfId="119"/>
    <cellStyle name="Celda vinculada" xfId="120"/>
    <cellStyle name="Celda vinculada 2" xfId="121"/>
    <cellStyle name="Celda vinculada 3" xfId="122"/>
    <cellStyle name="Celda vinculada 4" xfId="123"/>
    <cellStyle name="Celda vinculada 5" xfId="124"/>
    <cellStyle name="Encabezado 1" xfId="125"/>
    <cellStyle name="Encabezado 4" xfId="126"/>
    <cellStyle name="Encabezado 4 2" xfId="127"/>
    <cellStyle name="Encabezado 4 3" xfId="128"/>
    <cellStyle name="Encabezado 4 4" xfId="129"/>
    <cellStyle name="Encabezado 4 5" xfId="130"/>
    <cellStyle name="Énfasis1" xfId="131"/>
    <cellStyle name="Énfasis1 2" xfId="132"/>
    <cellStyle name="Énfasis1 3" xfId="133"/>
    <cellStyle name="Énfasis1 4" xfId="134"/>
    <cellStyle name="Énfasis1 5" xfId="135"/>
    <cellStyle name="Énfasis2" xfId="136"/>
    <cellStyle name="Énfasis2 2" xfId="137"/>
    <cellStyle name="Énfasis2 3" xfId="138"/>
    <cellStyle name="Énfasis2 4" xfId="139"/>
    <cellStyle name="Énfasis2 5" xfId="140"/>
    <cellStyle name="Énfasis3" xfId="141"/>
    <cellStyle name="Énfasis3 2" xfId="142"/>
    <cellStyle name="Énfasis3 3" xfId="143"/>
    <cellStyle name="Énfasis3 4" xfId="144"/>
    <cellStyle name="Énfasis3 5" xfId="145"/>
    <cellStyle name="Énfasis4" xfId="146"/>
    <cellStyle name="Énfasis4 2" xfId="147"/>
    <cellStyle name="Énfasis4 3" xfId="148"/>
    <cellStyle name="Énfasis4 4" xfId="149"/>
    <cellStyle name="Énfasis4 5" xfId="150"/>
    <cellStyle name="Énfasis5" xfId="151"/>
    <cellStyle name="Énfasis5 2" xfId="152"/>
    <cellStyle name="Énfasis5 3" xfId="153"/>
    <cellStyle name="Énfasis5 4" xfId="154"/>
    <cellStyle name="Énfasis5 5" xfId="155"/>
    <cellStyle name="Énfasis6" xfId="156"/>
    <cellStyle name="Énfasis6 2" xfId="157"/>
    <cellStyle name="Énfasis6 3" xfId="158"/>
    <cellStyle name="Énfasis6 4" xfId="159"/>
    <cellStyle name="Énfasis6 5" xfId="160"/>
    <cellStyle name="Entrada" xfId="161"/>
    <cellStyle name="Entrada 2" xfId="162"/>
    <cellStyle name="Entrada 3" xfId="163"/>
    <cellStyle name="Entrada 4" xfId="164"/>
    <cellStyle name="Entrada 5" xfId="165"/>
    <cellStyle name="Hyperlink" xfId="166"/>
    <cellStyle name="Followed Hyperlink" xfId="167"/>
    <cellStyle name="Incorrecto" xfId="168"/>
    <cellStyle name="Incorrecto 2" xfId="169"/>
    <cellStyle name="Incorrecto 3" xfId="170"/>
    <cellStyle name="Incorrecto 4" xfId="171"/>
    <cellStyle name="Incorrecto 5" xfId="172"/>
    <cellStyle name="Comma" xfId="173"/>
    <cellStyle name="Comma [0]" xfId="174"/>
    <cellStyle name="Currency" xfId="175"/>
    <cellStyle name="Currency [0]" xfId="176"/>
    <cellStyle name="Neutral" xfId="177"/>
    <cellStyle name="Neutral 2" xfId="178"/>
    <cellStyle name="Neutral 3" xfId="179"/>
    <cellStyle name="Neutral 4" xfId="180"/>
    <cellStyle name="Neutral 5" xfId="181"/>
    <cellStyle name="Normal 2" xfId="182"/>
    <cellStyle name="Normal 2 2" xfId="183"/>
    <cellStyle name="Normal 2 3" xfId="184"/>
    <cellStyle name="Normal 2 4" xfId="185"/>
    <cellStyle name="Normal 3" xfId="186"/>
    <cellStyle name="Normal 4" xfId="187"/>
    <cellStyle name="Normal 5" xfId="188"/>
    <cellStyle name="Normal 6" xfId="189"/>
    <cellStyle name="Normal 7" xfId="190"/>
    <cellStyle name="Normal_Hoja2" xfId="191"/>
    <cellStyle name="Notas" xfId="192"/>
    <cellStyle name="Notas 2" xfId="193"/>
    <cellStyle name="Notas 3" xfId="194"/>
    <cellStyle name="Notas 4" xfId="195"/>
    <cellStyle name="Notas 5" xfId="196"/>
    <cellStyle name="Percent" xfId="197"/>
    <cellStyle name="Porcentual 2" xfId="198"/>
    <cellStyle name="Porcentual 2 2" xfId="199"/>
    <cellStyle name="Salida" xfId="200"/>
    <cellStyle name="Salida 2" xfId="201"/>
    <cellStyle name="Salida 3" xfId="202"/>
    <cellStyle name="Salida 4" xfId="203"/>
    <cellStyle name="Salida 5" xfId="204"/>
    <cellStyle name="Texto de advertencia" xfId="205"/>
    <cellStyle name="Texto de advertencia 2" xfId="206"/>
    <cellStyle name="Texto de advertencia 3" xfId="207"/>
    <cellStyle name="Texto de advertencia 4" xfId="208"/>
    <cellStyle name="Texto de advertencia 5" xfId="209"/>
    <cellStyle name="Texto explicativo" xfId="210"/>
    <cellStyle name="Texto explicativo 2" xfId="211"/>
    <cellStyle name="Texto explicativo 3" xfId="212"/>
    <cellStyle name="Texto explicativo 4" xfId="213"/>
    <cellStyle name="Texto explicativo 5" xfId="214"/>
    <cellStyle name="Título" xfId="215"/>
    <cellStyle name="Título 1 2" xfId="216"/>
    <cellStyle name="Título 1 3" xfId="217"/>
    <cellStyle name="Título 1 4" xfId="218"/>
    <cellStyle name="Título 1 5" xfId="219"/>
    <cellStyle name="Título 2" xfId="220"/>
    <cellStyle name="Título 2 2" xfId="221"/>
    <cellStyle name="Título 2 3" xfId="222"/>
    <cellStyle name="Título 2 4" xfId="223"/>
    <cellStyle name="Título 2 5" xfId="224"/>
    <cellStyle name="Título 3" xfId="225"/>
    <cellStyle name="Título 3 2" xfId="226"/>
    <cellStyle name="Título 3 3" xfId="227"/>
    <cellStyle name="Título 3 4" xfId="228"/>
    <cellStyle name="Título 3 5" xfId="229"/>
    <cellStyle name="Título 4" xfId="230"/>
    <cellStyle name="Título 5" xfId="231"/>
    <cellStyle name="Título 6" xfId="232"/>
    <cellStyle name="Título 7" xfId="233"/>
    <cellStyle name="Total" xfId="234"/>
    <cellStyle name="Total 2" xfId="235"/>
    <cellStyle name="Total 3" xfId="236"/>
    <cellStyle name="Total 4" xfId="237"/>
    <cellStyle name="Total 5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205</xdr:row>
      <xdr:rowOff>238125</xdr:rowOff>
    </xdr:from>
    <xdr:to>
      <xdr:col>23</xdr:col>
      <xdr:colOff>19050</xdr:colOff>
      <xdr:row>209</xdr:row>
      <xdr:rowOff>142875</xdr:rowOff>
    </xdr:to>
    <xdr:pic>
      <xdr:nvPicPr>
        <xdr:cNvPr id="1" name="Picture 1" descr="Oficemen Nuevo Logo 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30950" y="337947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762000</xdr:colOff>
      <xdr:row>214</xdr:row>
      <xdr:rowOff>142875</xdr:rowOff>
    </xdr:from>
    <xdr:to>
      <xdr:col>23</xdr:col>
      <xdr:colOff>19050</xdr:colOff>
      <xdr:row>218</xdr:row>
      <xdr:rowOff>152400</xdr:rowOff>
    </xdr:to>
    <xdr:pic>
      <xdr:nvPicPr>
        <xdr:cNvPr id="2" name="Picture 1" descr="Oficemen Nuevo Logo 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30950" y="3535680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180975</xdr:colOff>
      <xdr:row>0</xdr:row>
      <xdr:rowOff>685800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257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ede.mineco.gob.es/Indeco/Sie/SIEtitulosCodigos.aspx?capitulo=2&amp;cuadro=11&amp;pagina=capituloSieInf.aspx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6"/>
  <sheetViews>
    <sheetView showGridLines="0" tabSelected="1" zoomScale="130" zoomScaleNormal="130" zoomScaleSheetLayoutView="115" workbookViewId="0" topLeftCell="A151">
      <selection activeCell="I233" sqref="I233"/>
    </sheetView>
  </sheetViews>
  <sheetFormatPr defaultColWidth="9.28125" defaultRowHeight="12.75"/>
  <cols>
    <col min="1" max="1" width="11.8515625" style="0" customWidth="1"/>
    <col min="2" max="2" width="7.00390625" style="0" customWidth="1"/>
    <col min="3" max="3" width="14.421875" style="0" customWidth="1"/>
    <col min="4" max="4" width="14.28125" style="67" customWidth="1"/>
    <col min="5" max="5" width="20.7109375" style="61" customWidth="1"/>
    <col min="6" max="6" width="14.421875" style="68" customWidth="1"/>
    <col min="7" max="7" width="13.28125" style="61" customWidth="1"/>
    <col min="8" max="8" width="13.421875" style="61" customWidth="1"/>
    <col min="9" max="9" width="14.57421875" style="50" customWidth="1"/>
    <col min="10" max="10" width="16.140625" style="6" customWidth="1"/>
    <col min="11" max="11" width="9.28125" style="0" customWidth="1"/>
    <col min="12" max="12" width="13.00390625" style="27" customWidth="1"/>
    <col min="13" max="13" width="48.00390625" style="0" customWidth="1"/>
  </cols>
  <sheetData>
    <row r="1" spans="2:10" ht="21" customHeight="1">
      <c r="B1" s="1"/>
      <c r="C1" s="1"/>
      <c r="D1" s="64"/>
      <c r="E1" s="65"/>
      <c r="F1" s="66"/>
      <c r="G1" s="65"/>
      <c r="H1" s="65"/>
      <c r="J1" s="7"/>
    </row>
    <row r="2" spans="2:10" ht="25.5" customHeight="1" thickBot="1">
      <c r="B2" s="203" t="s">
        <v>49</v>
      </c>
      <c r="C2" s="203"/>
      <c r="D2" s="203"/>
      <c r="E2" s="203"/>
      <c r="F2" s="203"/>
      <c r="G2" s="83"/>
      <c r="H2" s="83"/>
      <c r="J2" s="11"/>
    </row>
    <row r="3" spans="2:10" ht="42" customHeight="1" thickBot="1">
      <c r="B3" s="209" t="s">
        <v>0</v>
      </c>
      <c r="C3" s="209"/>
      <c r="D3" s="84" t="s">
        <v>50</v>
      </c>
      <c r="E3" s="84" t="s">
        <v>35</v>
      </c>
      <c r="F3" s="207" t="s">
        <v>34</v>
      </c>
      <c r="G3" s="208"/>
      <c r="H3" s="208"/>
      <c r="J3" s="49"/>
    </row>
    <row r="4" spans="2:9" ht="40.5" customHeight="1" thickBot="1">
      <c r="B4" s="210"/>
      <c r="C4" s="210"/>
      <c r="D4" s="84" t="s">
        <v>37</v>
      </c>
      <c r="E4" s="84" t="s">
        <v>51</v>
      </c>
      <c r="F4" s="84" t="s">
        <v>37</v>
      </c>
      <c r="G4" s="85" t="s">
        <v>51</v>
      </c>
      <c r="H4" s="85" t="s">
        <v>52</v>
      </c>
      <c r="I4" s="164" t="s">
        <v>62</v>
      </c>
    </row>
    <row r="5" spans="2:9" ht="12" customHeight="1">
      <c r="B5" s="86"/>
      <c r="C5" s="86"/>
      <c r="D5" s="212" t="s">
        <v>1</v>
      </c>
      <c r="E5" s="212"/>
      <c r="F5" s="212"/>
      <c r="G5" s="212"/>
      <c r="H5" s="212"/>
      <c r="I5" s="164"/>
    </row>
    <row r="6" spans="2:10" ht="19.5" customHeight="1" hidden="1">
      <c r="B6" s="87" t="s">
        <v>2</v>
      </c>
      <c r="C6" s="87"/>
      <c r="D6" s="127">
        <f>+SUM('SACO Y GRANEL'!D147:D158)</f>
        <v>215435</v>
      </c>
      <c r="E6" s="127">
        <f>+SUM(' C. APARENTE y doméstico'!B252:B263)</f>
        <v>2047065.72</v>
      </c>
      <c r="F6" s="127">
        <f>+SUM('SACO Y GRANEL'!E147:E158)</f>
        <v>11402082</v>
      </c>
      <c r="G6" s="127">
        <f>+SUM(' C. APARENTE y doméstico'!C252:C263)</f>
        <v>13596586.435</v>
      </c>
      <c r="H6" s="127">
        <f>+SUM(' C. APARENTE y doméstico'!D252:D263)</f>
        <v>13216181.435</v>
      </c>
      <c r="I6" s="165">
        <f>+E6/G6*100</f>
        <v>15.055732773709241</v>
      </c>
      <c r="J6" s="127"/>
    </row>
    <row r="7" spans="2:10" ht="12.75" customHeight="1" hidden="1">
      <c r="B7" s="87" t="s">
        <v>3</v>
      </c>
      <c r="C7" s="87"/>
      <c r="D7" s="127">
        <f>+SUM('SACO Y GRANEL'!D159:D170)</f>
        <v>191971</v>
      </c>
      <c r="E7" s="127">
        <f>+SUM(' C. APARENTE y doméstico'!B264:B275)</f>
        <v>1648757.38</v>
      </c>
      <c r="F7" s="127">
        <f>+SUM('SACO Y GRANEL'!E159:E170)</f>
        <v>9383750</v>
      </c>
      <c r="G7" s="127">
        <f>+SUM(' C. APARENTE y doméstico'!C264:C275)</f>
        <v>10742971.669</v>
      </c>
      <c r="H7" s="127">
        <f>+SUM(' C. APARENTE y doméstico'!D264:D275)</f>
        <v>10483694.669</v>
      </c>
      <c r="I7" s="165">
        <f aca="true" t="shared" si="0" ref="I7:I15">+E7/G7*100</f>
        <v>15.347311998947802</v>
      </c>
      <c r="J7" s="127"/>
    </row>
    <row r="8" spans="2:10" ht="13.5" customHeight="1" hidden="1">
      <c r="B8" s="87" t="s">
        <v>4</v>
      </c>
      <c r="C8" s="87"/>
      <c r="D8" s="127">
        <f>+SUM('SACO Y GRANEL'!D171:D182)</f>
        <v>228831</v>
      </c>
      <c r="E8" s="127">
        <f>+SUM(' C. APARENTE y doméstico'!B276:B287)</f>
        <v>1693074.58</v>
      </c>
      <c r="F8" s="127">
        <f>+SUM('SACO Y GRANEL'!E171:E182)</f>
        <v>9648931</v>
      </c>
      <c r="G8" s="127">
        <f>+SUM(' C. APARENTE y doméstico'!C276:C287)</f>
        <v>10830639.147</v>
      </c>
      <c r="H8" s="127">
        <f>+SUM(' C. APARENTE y doméstico'!D276:D287)</f>
        <v>10538094.147</v>
      </c>
      <c r="I8" s="165">
        <f t="shared" si="0"/>
        <v>15.632268391740928</v>
      </c>
      <c r="J8" s="127"/>
    </row>
    <row r="9" spans="2:10" ht="13.5" customHeight="1" hidden="1">
      <c r="B9" s="89" t="s">
        <v>5</v>
      </c>
      <c r="C9" s="89"/>
      <c r="D9" s="90">
        <f>+SUM('SACO Y GRANEL'!D183:D194)</f>
        <v>235016</v>
      </c>
      <c r="E9" s="90">
        <f>+SUM(' C. APARENTE y doméstico'!B288:B299)</f>
        <v>1864093.53</v>
      </c>
      <c r="F9" s="90">
        <f>+SUM('SACO Y GRANEL'!E183:E194)</f>
        <v>10023902</v>
      </c>
      <c r="G9" s="90">
        <f>+SUM(' C. APARENTE y doméstico'!C288:C299)</f>
        <v>11492002.994</v>
      </c>
      <c r="H9" s="90">
        <f>+SUM(' C. APARENTE y doméstico'!D288:D299)</f>
        <v>11207158.993999999</v>
      </c>
      <c r="I9" s="165">
        <f t="shared" si="0"/>
        <v>16.22078876043843</v>
      </c>
      <c r="J9" s="127"/>
    </row>
    <row r="10" spans="2:10" ht="12" customHeight="1" hidden="1">
      <c r="B10" s="89" t="s">
        <v>6</v>
      </c>
      <c r="C10" s="89"/>
      <c r="D10" s="90">
        <f>+SUM('SACO Y GRANEL'!D195:D206)</f>
        <v>247847</v>
      </c>
      <c r="E10" s="90">
        <f>+SUM(' C. APARENTE y doméstico'!B300:B311)</f>
        <v>1890209.9100000001</v>
      </c>
      <c r="F10" s="90">
        <f>+SUM('SACO Y GRANEL'!E195:E206)</f>
        <v>9779631</v>
      </c>
      <c r="G10" s="90">
        <f>+SUM(' C. APARENTE y doméstico'!C300:C311)</f>
        <v>11157816.811</v>
      </c>
      <c r="H10" s="90">
        <f>+SUM(' C. APARENTE y doméstico'!D300:D311)</f>
        <v>10935875.811</v>
      </c>
      <c r="I10" s="165">
        <f t="shared" si="0"/>
        <v>16.940678826493418</v>
      </c>
      <c r="J10" s="127"/>
    </row>
    <row r="11" spans="2:10" ht="12" customHeight="1" hidden="1">
      <c r="B11" s="89" t="s">
        <v>7</v>
      </c>
      <c r="C11" s="9"/>
      <c r="D11" s="90">
        <f>+SUM('SACO Y GRANEL'!D207:D218)</f>
        <v>246147</v>
      </c>
      <c r="E11" s="90">
        <f>+SUM(' C. APARENTE y doméstico'!B312:B323)</f>
        <v>1932070.845</v>
      </c>
      <c r="F11" s="90">
        <f>+SUM('SACO Y GRANEL'!E207:E218)</f>
        <v>10962874</v>
      </c>
      <c r="G11" s="90">
        <f>+SUM(' C. APARENTE y doméstico'!C312:C323)</f>
        <v>12392994.012</v>
      </c>
      <c r="H11" s="90">
        <f>+SUM(' C. APARENTE y doméstico'!D312:D323)</f>
        <v>12216355.012</v>
      </c>
      <c r="I11" s="165">
        <f t="shared" si="0"/>
        <v>15.590024840883462</v>
      </c>
      <c r="J11" s="127"/>
    </row>
    <row r="12" spans="2:10" ht="12" customHeight="1">
      <c r="B12" s="89" t="s">
        <v>8</v>
      </c>
      <c r="C12" s="9"/>
      <c r="D12" s="90">
        <f>+SUM('SACO Y GRANEL'!D219:D230)</f>
        <v>221785</v>
      </c>
      <c r="E12" s="90">
        <f>+SUM(' C. APARENTE y doméstico'!B324:B335)</f>
        <v>2315861.3310000002</v>
      </c>
      <c r="F12" s="90">
        <f>+SUM('SACO Y GRANEL'!E219:E230)</f>
        <v>11712520</v>
      </c>
      <c r="G12" s="90">
        <f>+SUM(' C. APARENTE y doméstico'!C324:C335)</f>
        <v>13461082.595</v>
      </c>
      <c r="H12" s="90">
        <f>+SUM(' C. APARENTE y doméstico'!D324:D335)</f>
        <v>13229544.595000003</v>
      </c>
      <c r="I12" s="165">
        <f t="shared" si="0"/>
        <v>17.204123922842626</v>
      </c>
      <c r="J12" s="127"/>
    </row>
    <row r="13" spans="2:14" ht="12" customHeight="1">
      <c r="B13" s="89">
        <v>2019</v>
      </c>
      <c r="C13" s="9"/>
      <c r="D13" s="90">
        <f>+SUM('SACO Y GRANEL'!D231:D242)</f>
        <v>241898</v>
      </c>
      <c r="E13" s="90">
        <f>+SUM(' C. APARENTE y doméstico'!B336:B347)</f>
        <v>2734905.0100000002</v>
      </c>
      <c r="F13" s="90">
        <f>+SUM('SACO Y GRANEL'!E231:E242)</f>
        <v>12337348</v>
      </c>
      <c r="G13" s="90">
        <f>+SUM(' C. APARENTE y doméstico'!C336:C347)</f>
        <v>14720872.275999997</v>
      </c>
      <c r="H13" s="90">
        <f>+SUM(' C. APARENTE y doméstico'!D336:D347)</f>
        <v>14284860.875999996</v>
      </c>
      <c r="I13" s="165">
        <f t="shared" si="0"/>
        <v>18.578416813376073</v>
      </c>
      <c r="J13" s="127"/>
      <c r="M13" s="204"/>
      <c r="N13" s="204"/>
    </row>
    <row r="14" spans="2:10" ht="12" customHeight="1">
      <c r="B14" s="89">
        <v>2020</v>
      </c>
      <c r="C14" s="9"/>
      <c r="D14" s="90">
        <f>+SUM('SACO Y GRANEL'!D243:D254)</f>
        <v>263994</v>
      </c>
      <c r="E14" s="90">
        <f>+SUM(' C. APARENTE y doméstico'!B348:B359)</f>
        <v>2372810.1649999996</v>
      </c>
      <c r="F14" s="90">
        <f>+SUM('SACO Y GRANEL'!E243:E254)</f>
        <v>11418653</v>
      </c>
      <c r="G14" s="90">
        <f>+SUM(' C. APARENTE y doméstico'!C348:C359)</f>
        <v>13421982</v>
      </c>
      <c r="H14" s="90">
        <f>+SUM(' C. APARENTE y doméstico'!D348:D359)</f>
        <v>13016063.050999999</v>
      </c>
      <c r="I14" s="165">
        <f t="shared" si="0"/>
        <v>17.67853782697667</v>
      </c>
      <c r="J14" s="90"/>
    </row>
    <row r="15" spans="2:10" ht="12" customHeight="1">
      <c r="B15" s="89">
        <v>2021</v>
      </c>
      <c r="C15" s="92"/>
      <c r="D15" s="90">
        <f>+SUM('SACO Y GRANEL'!D255:D266)</f>
        <v>319708</v>
      </c>
      <c r="E15" s="90">
        <f>+SUM(' C. APARENTE y doméstico'!B360:B371)</f>
        <v>2731188.105</v>
      </c>
      <c r="F15" s="90">
        <f>+SUM('SACO Y GRANEL'!E255:E266)</f>
        <v>12748270</v>
      </c>
      <c r="G15" s="90">
        <f>+SUM(' C. APARENTE y doméstico'!C360:C371)</f>
        <v>15031506</v>
      </c>
      <c r="H15" s="90">
        <f>+SUM(' C. APARENTE y doméstico'!D360:D371)</f>
        <v>14695987.412</v>
      </c>
      <c r="I15" s="165">
        <f t="shared" si="0"/>
        <v>18.169756942517935</v>
      </c>
      <c r="J15" s="90"/>
    </row>
    <row r="16" spans="2:10" ht="12" customHeight="1">
      <c r="B16" s="89">
        <v>2022</v>
      </c>
      <c r="C16" s="92"/>
      <c r="D16" s="90">
        <f>+SUM('SACO Y GRANEL'!D267:D278)</f>
        <v>398166</v>
      </c>
      <c r="E16" s="90">
        <f>+SUM(' C. APARENTE y doméstico'!B372:B383)</f>
        <v>2820357</v>
      </c>
      <c r="F16" s="90">
        <f>+SUM('SACO Y GRANEL'!E267:E278)</f>
        <v>12377749</v>
      </c>
      <c r="G16" s="90">
        <f>+SUM(' C. APARENTE y doméstico'!C372:C383)</f>
        <v>14899550</v>
      </c>
      <c r="H16" s="90">
        <f>+SUM(' C. APARENTE y doméstico'!D372:D383)</f>
        <v>14611317</v>
      </c>
      <c r="I16" s="165"/>
      <c r="J16" s="90"/>
    </row>
    <row r="17" spans="2:12" s="52" customFormat="1" ht="6" customHeight="1">
      <c r="B17" s="93"/>
      <c r="C17" s="92"/>
      <c r="D17" s="94"/>
      <c r="E17" s="94"/>
      <c r="F17" s="94"/>
      <c r="G17" s="94"/>
      <c r="H17" s="94"/>
      <c r="I17" s="166"/>
      <c r="J17" s="51"/>
      <c r="L17" s="27"/>
    </row>
    <row r="18" spans="2:10" ht="12" customHeight="1" hidden="1">
      <c r="B18" s="93">
        <v>2020</v>
      </c>
      <c r="C18" s="92" t="s">
        <v>71</v>
      </c>
      <c r="D18" s="94">
        <f>+SUM(D89:D91)</f>
        <v>52355</v>
      </c>
      <c r="E18" s="94">
        <f>+SUM(E89:E91)</f>
        <v>578648.32</v>
      </c>
      <c r="F18" s="94">
        <f>+SUM(F89:F91)</f>
        <v>2634300</v>
      </c>
      <c r="G18" s="94">
        <f>+SUM(G89:G91)</f>
        <v>3135825</v>
      </c>
      <c r="H18" s="94">
        <f>+SUM(H89:H91)</f>
        <v>3028991.9050000003</v>
      </c>
      <c r="I18" s="165">
        <f>+E18/G18*100</f>
        <v>18.452825651941673</v>
      </c>
      <c r="J18" s="28"/>
    </row>
    <row r="19" spans="2:10" ht="13.5" customHeight="1" hidden="1">
      <c r="B19" s="93">
        <v>2021</v>
      </c>
      <c r="C19" s="92" t="s">
        <v>71</v>
      </c>
      <c r="D19" s="94">
        <f>+SUM(D101:D103)</f>
        <v>67385</v>
      </c>
      <c r="E19" s="94">
        <f>+SUM(E101:E103)</f>
        <v>595573.9</v>
      </c>
      <c r="F19" s="94">
        <f>+SUM(F101:F103)</f>
        <v>2825975</v>
      </c>
      <c r="G19" s="94">
        <f>+SUM(G101:G103)</f>
        <v>3329401</v>
      </c>
      <c r="H19" s="94">
        <f>+SUM(H101:H103)</f>
        <v>3251492.6220000004</v>
      </c>
      <c r="I19" s="165">
        <f>+E19/G19*100</f>
        <v>17.88831985092814</v>
      </c>
      <c r="J19" s="28"/>
    </row>
    <row r="20" spans="1:10" ht="13.5" customHeight="1" hidden="1">
      <c r="A20" s="81"/>
      <c r="B20" s="93">
        <v>2022</v>
      </c>
      <c r="C20" s="92" t="s">
        <v>71</v>
      </c>
      <c r="D20" s="94">
        <f>+SUM(D113:D115)</f>
        <v>91893</v>
      </c>
      <c r="E20" s="94">
        <f>+SUM(E113:E115)</f>
        <v>665096</v>
      </c>
      <c r="F20" s="94">
        <f>+SUM(F113:F115)</f>
        <v>2819948</v>
      </c>
      <c r="G20" s="94">
        <f>+SUM(G113:G115)</f>
        <v>3465123</v>
      </c>
      <c r="H20" s="94">
        <f>+SUM(H113:H115)</f>
        <v>3401737</v>
      </c>
      <c r="I20" s="165">
        <f>+E20/G20*100</f>
        <v>19.19400840893671</v>
      </c>
      <c r="J20" s="28"/>
    </row>
    <row r="21" spans="1:10" ht="15" customHeight="1">
      <c r="A21" s="81"/>
      <c r="B21" s="93">
        <v>2023</v>
      </c>
      <c r="C21" s="92" t="s">
        <v>71</v>
      </c>
      <c r="D21" s="94">
        <f>+SUM(D125:D127)</f>
        <v>103844</v>
      </c>
      <c r="E21" s="94">
        <f>+SUM(E125:E127)</f>
        <v>694566</v>
      </c>
      <c r="F21" s="94">
        <f>+SUM(F125:F127)</f>
        <v>3042972</v>
      </c>
      <c r="G21" s="94">
        <f>+SUM(G125:G127)</f>
        <v>3684166</v>
      </c>
      <c r="H21" s="94">
        <f>+SUM(H125:H127)</f>
        <v>3600649</v>
      </c>
      <c r="I21" s="165"/>
      <c r="J21" s="28"/>
    </row>
    <row r="22" spans="1:10" ht="15" customHeight="1">
      <c r="A22" s="81"/>
      <c r="B22" s="93">
        <v>2024</v>
      </c>
      <c r="C22" s="92" t="s">
        <v>71</v>
      </c>
      <c r="D22" s="94" t="s">
        <v>36</v>
      </c>
      <c r="E22" s="180">
        <f>+SUM(E137:E139)</f>
        <v>600934</v>
      </c>
      <c r="F22" s="180" t="s">
        <v>36</v>
      </c>
      <c r="G22" s="180">
        <f>+SUM(G137:G139)</f>
        <v>3315200</v>
      </c>
      <c r="H22" s="180">
        <f>+SUM(H137:H139)</f>
        <v>3194600</v>
      </c>
      <c r="I22" s="165"/>
      <c r="J22" s="28"/>
    </row>
    <row r="23" spans="1:10" ht="6.75" customHeight="1">
      <c r="A23" s="81"/>
      <c r="B23" s="93"/>
      <c r="C23" s="92"/>
      <c r="D23" s="94"/>
      <c r="E23" s="94"/>
      <c r="F23" s="94"/>
      <c r="G23" s="94"/>
      <c r="H23" s="94"/>
      <c r="I23" s="71"/>
      <c r="J23" s="28"/>
    </row>
    <row r="24" spans="1:9" ht="18.75" customHeight="1" hidden="1">
      <c r="A24" s="81"/>
      <c r="B24" s="89">
        <v>2017</v>
      </c>
      <c r="C24" s="89" t="s">
        <v>24</v>
      </c>
      <c r="D24" s="91">
        <f>SUM(D53:D55)</f>
        <v>66519</v>
      </c>
      <c r="E24" s="91">
        <f>SUM(E53:E55)</f>
        <v>486791.71499999997</v>
      </c>
      <c r="F24" s="91">
        <f>SUM(F53:F55)</f>
        <v>2536945</v>
      </c>
      <c r="G24" s="90">
        <f>SUM(G53:G55)</f>
        <v>2878406.11</v>
      </c>
      <c r="H24" s="90">
        <f>SUM(H53:H55)</f>
        <v>2846057.11</v>
      </c>
      <c r="I24" s="70"/>
    </row>
    <row r="25" spans="1:10" ht="12" customHeight="1" hidden="1">
      <c r="A25" s="81"/>
      <c r="B25" s="95"/>
      <c r="C25" s="89" t="s">
        <v>13</v>
      </c>
      <c r="D25" s="91">
        <f>SUM(D56:D58)</f>
        <v>69967</v>
      </c>
      <c r="E25" s="91">
        <f>SUM(E56:E58)</f>
        <v>500871.57</v>
      </c>
      <c r="F25" s="91">
        <f>SUM(F56:F58)</f>
        <v>2884008</v>
      </c>
      <c r="G25" s="90">
        <f>SUM(G56:G58)</f>
        <v>3190570.4910000004</v>
      </c>
      <c r="H25" s="90">
        <f>SUM(H56:H58)</f>
        <v>3127783.4910000004</v>
      </c>
      <c r="I25" s="70"/>
      <c r="J25" s="28"/>
    </row>
    <row r="26" spans="1:10" ht="12" customHeight="1" hidden="1">
      <c r="A26" s="81"/>
      <c r="B26" s="89"/>
      <c r="C26" s="89" t="s">
        <v>14</v>
      </c>
      <c r="D26" s="91">
        <f>SUM(D59:D61)</f>
        <v>59453</v>
      </c>
      <c r="E26" s="91">
        <f>SUM(E59:E61)</f>
        <v>454124.36</v>
      </c>
      <c r="F26" s="91">
        <f>SUM(F59:F61)</f>
        <v>2749259</v>
      </c>
      <c r="G26" s="90">
        <f>SUM(G59:G61)</f>
        <v>3095738.776</v>
      </c>
      <c r="H26" s="90">
        <f>SUM(H59:H61)</f>
        <v>3064298.7760000005</v>
      </c>
      <c r="I26" s="70"/>
      <c r="J26" s="28"/>
    </row>
    <row r="27" spans="1:10" ht="12" customHeight="1" hidden="1">
      <c r="A27" s="81"/>
      <c r="B27" s="89"/>
      <c r="C27" s="89" t="s">
        <v>12</v>
      </c>
      <c r="D27" s="91">
        <f>SUM(D62:D64)</f>
        <v>50208</v>
      </c>
      <c r="E27" s="91">
        <f>SUM(E62:E64)</f>
        <v>490283.2</v>
      </c>
      <c r="F27" s="91">
        <f>SUM(F62:F64)</f>
        <v>2792662</v>
      </c>
      <c r="G27" s="90">
        <f>SUM(G62:G64)</f>
        <v>3228278.635</v>
      </c>
      <c r="H27" s="90">
        <f>SUM(H62:H64)</f>
        <v>3178215.6349999993</v>
      </c>
      <c r="I27" s="70"/>
      <c r="J27" s="28"/>
    </row>
    <row r="28" spans="1:11" ht="12.75" customHeight="1" hidden="1">
      <c r="A28" s="81"/>
      <c r="B28" s="89">
        <v>2018</v>
      </c>
      <c r="C28" s="89" t="s">
        <v>24</v>
      </c>
      <c r="D28" s="91">
        <f>SUM(D65:D67)</f>
        <v>49807</v>
      </c>
      <c r="E28" s="91">
        <f>SUM(E65:E67)</f>
        <v>500340.17</v>
      </c>
      <c r="F28" s="91">
        <f>SUM(F65:F67)</f>
        <v>2579606</v>
      </c>
      <c r="G28" s="90">
        <f>SUM(G65:G67)</f>
        <v>2982508.778000001</v>
      </c>
      <c r="H28" s="90">
        <f>SUM(H65:H67)</f>
        <v>2937274.7780000004</v>
      </c>
      <c r="I28" s="70"/>
      <c r="K28" s="27"/>
    </row>
    <row r="29" spans="1:11" ht="12.75" customHeight="1" hidden="1">
      <c r="A29" s="81"/>
      <c r="B29" s="89"/>
      <c r="C29" s="89" t="s">
        <v>13</v>
      </c>
      <c r="D29" s="91">
        <f>SUM(D68:D70)</f>
        <v>64398</v>
      </c>
      <c r="E29" s="91">
        <f>SUM(E68:E70)</f>
        <v>629209.5800000001</v>
      </c>
      <c r="F29" s="91">
        <f>SUM(F68:F70)</f>
        <v>3180539</v>
      </c>
      <c r="G29" s="90">
        <f>SUM(G68:G70)</f>
        <v>3594693.08</v>
      </c>
      <c r="H29" s="90">
        <f>SUM(H68:H70)</f>
        <v>3543161.08</v>
      </c>
      <c r="I29" s="70"/>
      <c r="J29" s="69"/>
      <c r="K29" s="27"/>
    </row>
    <row r="30" spans="1:11" ht="12.75" customHeight="1" hidden="1">
      <c r="A30" s="81"/>
      <c r="B30" s="93"/>
      <c r="C30" s="89" t="s">
        <v>14</v>
      </c>
      <c r="D30" s="91">
        <f>SUM(D71:D73)</f>
        <v>46417</v>
      </c>
      <c r="E30" s="91">
        <f>SUM(E71:E73)</f>
        <v>576260.406</v>
      </c>
      <c r="F30" s="91">
        <f>SUM(F71:F73)</f>
        <v>3015034</v>
      </c>
      <c r="G30" s="90">
        <f>SUM(G71:G73)</f>
        <v>3473511.348</v>
      </c>
      <c r="H30" s="90">
        <f>SUM(H71:H73)</f>
        <v>3399906.3480000007</v>
      </c>
      <c r="I30" s="70"/>
      <c r="J30" s="69"/>
      <c r="K30" s="27"/>
    </row>
    <row r="31" spans="1:11" ht="15" customHeight="1" hidden="1">
      <c r="A31" s="81"/>
      <c r="B31" s="89"/>
      <c r="C31" s="89" t="s">
        <v>12</v>
      </c>
      <c r="D31" s="91">
        <f>SUM(D74:D76)</f>
        <v>61163</v>
      </c>
      <c r="E31" s="91">
        <f>SUM(E74:E76)</f>
        <v>610051.175</v>
      </c>
      <c r="F31" s="91">
        <f>SUM(F74:F76)</f>
        <v>2937341</v>
      </c>
      <c r="G31" s="90">
        <f>SUM(G74:G76)</f>
        <v>3410369.389</v>
      </c>
      <c r="H31" s="90">
        <f>SUM(H74:H76)</f>
        <v>3349202.3889999995</v>
      </c>
      <c r="I31" s="70"/>
      <c r="J31" s="182"/>
      <c r="K31" s="27"/>
    </row>
    <row r="32" spans="1:11" ht="19.5" customHeight="1" hidden="1">
      <c r="A32" s="81"/>
      <c r="B32" s="89">
        <v>2019</v>
      </c>
      <c r="C32" s="89" t="s">
        <v>24</v>
      </c>
      <c r="D32" s="91">
        <f>SUM(D77:D79)</f>
        <v>61483</v>
      </c>
      <c r="E32" s="91">
        <f>SUM(E77:E79)</f>
        <v>639631.23</v>
      </c>
      <c r="F32" s="91">
        <f>SUM(F77:F79)</f>
        <v>3088662</v>
      </c>
      <c r="G32" s="91">
        <f>SUM(G77:G79)</f>
        <v>3602133.505999999</v>
      </c>
      <c r="H32" s="91">
        <f>SUM(H77:H79)</f>
        <v>3483640.505999999</v>
      </c>
      <c r="I32" s="70"/>
      <c r="J32" s="183"/>
      <c r="K32" s="27"/>
    </row>
    <row r="33" spans="1:11" ht="12.75" customHeight="1" hidden="1">
      <c r="A33" s="81"/>
      <c r="B33" s="89"/>
      <c r="C33" s="89" t="s">
        <v>13</v>
      </c>
      <c r="D33" s="91">
        <f>SUM(D80:D82)</f>
        <v>59765</v>
      </c>
      <c r="E33" s="91">
        <f>SUM(E80:E82)</f>
        <v>735598.29</v>
      </c>
      <c r="F33" s="91">
        <f>SUM(F80:F82)</f>
        <v>3284178</v>
      </c>
      <c r="G33" s="91">
        <f>SUM(G80:G82)</f>
        <v>3868203.9349999987</v>
      </c>
      <c r="H33" s="91">
        <f>SUM(H80:H82)</f>
        <v>3740820.934999999</v>
      </c>
      <c r="I33" s="70"/>
      <c r="J33" s="69"/>
      <c r="K33" s="27"/>
    </row>
    <row r="34" spans="1:11" ht="15.75" customHeight="1" hidden="1">
      <c r="A34" s="81"/>
      <c r="B34" s="95"/>
      <c r="C34" s="89" t="s">
        <v>14</v>
      </c>
      <c r="D34" s="91">
        <f>SUM(D83:D85)</f>
        <v>60665</v>
      </c>
      <c r="E34" s="91">
        <f>SUM(E83:E85)</f>
        <v>681728.26</v>
      </c>
      <c r="F34" s="91">
        <f>SUM(F83:F85)</f>
        <v>3060744</v>
      </c>
      <c r="G34" s="91">
        <f>SUM(G83:G85)</f>
        <v>3754483.29</v>
      </c>
      <c r="H34" s="91">
        <f>SUM(H83:H85)</f>
        <v>3661579.29</v>
      </c>
      <c r="I34" s="70"/>
      <c r="J34" s="69"/>
      <c r="K34" s="27"/>
    </row>
    <row r="35" spans="1:11" ht="14.25" customHeight="1" hidden="1">
      <c r="A35" s="81"/>
      <c r="B35" s="89"/>
      <c r="C35" s="89" t="s">
        <v>12</v>
      </c>
      <c r="D35" s="91">
        <f>SUM(D86:D88)</f>
        <v>59985</v>
      </c>
      <c r="E35" s="91">
        <f>SUM(E86:E88)</f>
        <v>677947.2299999999</v>
      </c>
      <c r="F35" s="91">
        <f>SUM(F86:F88)</f>
        <v>2903764</v>
      </c>
      <c r="G35" s="91">
        <f>SUM(G86:G88)</f>
        <v>3496051.5450000004</v>
      </c>
      <c r="H35" s="91">
        <f>SUM(H86:H88)</f>
        <v>3398820.145</v>
      </c>
      <c r="I35" s="70"/>
      <c r="J35" s="183"/>
      <c r="K35" s="27"/>
    </row>
    <row r="36" spans="1:11" ht="12.75" customHeight="1" hidden="1">
      <c r="A36" s="81"/>
      <c r="B36" s="89">
        <v>2020</v>
      </c>
      <c r="C36" s="89" t="s">
        <v>24</v>
      </c>
      <c r="D36" s="91">
        <f>SUM(D89:D91)</f>
        <v>52355</v>
      </c>
      <c r="E36" s="91">
        <f>SUM(E89:E91)</f>
        <v>578648.32</v>
      </c>
      <c r="F36" s="91">
        <f>SUM(F89:F91)</f>
        <v>2634300</v>
      </c>
      <c r="G36" s="91">
        <f>SUM(G89:G91)</f>
        <v>3135825</v>
      </c>
      <c r="H36" s="91">
        <f>SUM(H89:H91)</f>
        <v>3028991.9050000003</v>
      </c>
      <c r="I36" s="70"/>
      <c r="J36" s="7"/>
      <c r="K36" s="27"/>
    </row>
    <row r="37" spans="1:10" ht="12" customHeight="1" hidden="1">
      <c r="A37" s="81"/>
      <c r="B37" s="89" t="s">
        <v>26</v>
      </c>
      <c r="C37" s="89" t="s">
        <v>13</v>
      </c>
      <c r="D37" s="91">
        <f>SUM(D92:D94)</f>
        <v>67054</v>
      </c>
      <c r="E37" s="91">
        <f>SUM(E92:E94)</f>
        <v>526570.81</v>
      </c>
      <c r="F37" s="91">
        <f>SUM(F92:F94)</f>
        <v>2695034</v>
      </c>
      <c r="G37" s="91">
        <f>SUM(G92:G94)</f>
        <v>3089098</v>
      </c>
      <c r="H37" s="91">
        <f>SUM(H92:H94)</f>
        <v>3007596.079999999</v>
      </c>
      <c r="I37" s="70"/>
      <c r="J37" s="29"/>
    </row>
    <row r="38" spans="1:10" ht="13.5" customHeight="1" hidden="1">
      <c r="A38" s="81"/>
      <c r="B38" s="96"/>
      <c r="C38" s="89" t="s">
        <v>14</v>
      </c>
      <c r="D38" s="91">
        <f>SUM(D95:D97)</f>
        <v>73538</v>
      </c>
      <c r="E38" s="91">
        <f>SUM(E95:E97)</f>
        <v>658841.385</v>
      </c>
      <c r="F38" s="91">
        <f>SUM(F95:F97)</f>
        <v>3188830</v>
      </c>
      <c r="G38" s="91">
        <f>SUM(G95:G97)</f>
        <v>3738312</v>
      </c>
      <c r="H38" s="91">
        <f>SUM(H95:H97)</f>
        <v>3623380.1270000003</v>
      </c>
      <c r="I38" s="70"/>
      <c r="J38" s="29"/>
    </row>
    <row r="39" spans="1:10" ht="11.25" customHeight="1" hidden="1">
      <c r="A39" s="81"/>
      <c r="B39" s="89"/>
      <c r="C39" s="89" t="s">
        <v>12</v>
      </c>
      <c r="D39" s="91">
        <f>SUM(D98:D100)</f>
        <v>71047</v>
      </c>
      <c r="E39" s="91">
        <f>SUM(E98:E100)</f>
        <v>608749.6499999999</v>
      </c>
      <c r="F39" s="91">
        <f>SUM(F98:F100)</f>
        <v>2900489</v>
      </c>
      <c r="G39" s="91">
        <f>SUM(G98:G100)</f>
        <v>3458747</v>
      </c>
      <c r="H39" s="91">
        <f>SUM(H98:H100)</f>
        <v>3356094.9390000007</v>
      </c>
      <c r="I39" s="70"/>
      <c r="J39" s="29"/>
    </row>
    <row r="40" spans="1:10" ht="13.5" customHeight="1" hidden="1">
      <c r="A40" s="81"/>
      <c r="B40" s="150">
        <v>2021</v>
      </c>
      <c r="C40" s="150" t="s">
        <v>24</v>
      </c>
      <c r="D40" s="151">
        <f>SUM(D101:D103)</f>
        <v>67385</v>
      </c>
      <c r="E40" s="151">
        <f>SUM(E101:E103)</f>
        <v>595573.9</v>
      </c>
      <c r="F40" s="151">
        <f>SUM(F101:F103)</f>
        <v>2825975</v>
      </c>
      <c r="G40" s="151">
        <f>SUM(G101:G103)</f>
        <v>3329401</v>
      </c>
      <c r="H40" s="151">
        <f>SUM(H101:H103)</f>
        <v>3251492.6220000004</v>
      </c>
      <c r="I40" s="70"/>
      <c r="J40" s="29"/>
    </row>
    <row r="41" spans="1:10" ht="12" customHeight="1" hidden="1">
      <c r="A41" s="81"/>
      <c r="C41" s="89" t="s">
        <v>13</v>
      </c>
      <c r="D41" s="91">
        <f>SUM(D104:D106)</f>
        <v>80237</v>
      </c>
      <c r="E41" s="91">
        <f>SUM(E104:E106)</f>
        <v>708692.2050000001</v>
      </c>
      <c r="F41" s="91">
        <f>SUM(F104:F106)</f>
        <v>3408390</v>
      </c>
      <c r="G41" s="91">
        <f>SUM(G104:G106)</f>
        <v>3979128</v>
      </c>
      <c r="H41" s="91">
        <f>SUM(H104:H106)</f>
        <v>3869230.79</v>
      </c>
      <c r="I41" s="70"/>
      <c r="J41" s="29"/>
    </row>
    <row r="42" spans="1:10" ht="12" customHeight="1" hidden="1">
      <c r="A42" s="81"/>
      <c r="B42" s="89"/>
      <c r="C42" s="89" t="s">
        <v>14</v>
      </c>
      <c r="D42" s="91">
        <f>SUM(D107:D109)</f>
        <v>71906</v>
      </c>
      <c r="E42" s="91">
        <f>SUM(E107:E109)</f>
        <v>692471</v>
      </c>
      <c r="F42" s="91">
        <f>SUM(F107:F109)</f>
        <v>3246430</v>
      </c>
      <c r="G42" s="91">
        <f>SUM(G107:G109)</f>
        <v>3846186</v>
      </c>
      <c r="H42" s="91">
        <f>SUM(H107:H109)</f>
        <v>3758368</v>
      </c>
      <c r="I42" s="70"/>
      <c r="J42" s="29"/>
    </row>
    <row r="43" spans="1:10" ht="12" customHeight="1" hidden="1">
      <c r="A43" s="81"/>
      <c r="B43" s="89"/>
      <c r="C43" s="89" t="s">
        <v>12</v>
      </c>
      <c r="D43" s="91">
        <f>SUM(D110:D112)</f>
        <v>100180</v>
      </c>
      <c r="E43" s="91">
        <f>SUM(E110:E112)</f>
        <v>734451</v>
      </c>
      <c r="F43" s="91">
        <f>SUM(F110:F112)</f>
        <v>3267475</v>
      </c>
      <c r="G43" s="91">
        <f>SUM(G110:G112)</f>
        <v>3876791</v>
      </c>
      <c r="H43" s="91">
        <f>SUM(H110:H112)</f>
        <v>3816896</v>
      </c>
      <c r="I43" s="70"/>
      <c r="J43" s="29"/>
    </row>
    <row r="44" spans="1:14" ht="18" customHeight="1">
      <c r="A44" s="81"/>
      <c r="B44" s="184">
        <v>2022</v>
      </c>
      <c r="C44" s="184" t="s">
        <v>24</v>
      </c>
      <c r="D44" s="185">
        <f>SUM(D113:D115)</f>
        <v>91893</v>
      </c>
      <c r="E44" s="185">
        <f>SUM(E113:E115)</f>
        <v>665096</v>
      </c>
      <c r="F44" s="185">
        <f>SUM(F113:F115)</f>
        <v>2819948</v>
      </c>
      <c r="G44" s="185">
        <f>SUM(G113:G115)</f>
        <v>3465123</v>
      </c>
      <c r="H44" s="185">
        <f>SUM(H113:H115)</f>
        <v>3401737</v>
      </c>
      <c r="I44" s="70"/>
      <c r="J44" s="126"/>
      <c r="K44" s="126"/>
      <c r="L44" s="126"/>
      <c r="M44" s="126"/>
      <c r="N44" s="126"/>
    </row>
    <row r="45" spans="1:10" ht="12" customHeight="1">
      <c r="A45" s="81"/>
      <c r="B45" s="89"/>
      <c r="C45" s="89" t="s">
        <v>13</v>
      </c>
      <c r="D45" s="91">
        <f>SUM(D116:D118)</f>
        <v>91747</v>
      </c>
      <c r="E45" s="91">
        <f>SUM(E116:E118)</f>
        <v>738420</v>
      </c>
      <c r="F45" s="91">
        <f>SUM(F116:F118)</f>
        <v>3424777</v>
      </c>
      <c r="G45" s="91">
        <f>SUM(G116:G118)</f>
        <v>4051211</v>
      </c>
      <c r="H45" s="91">
        <f>SUM(H116:H118)</f>
        <v>3972486</v>
      </c>
      <c r="I45" s="70"/>
      <c r="J45" s="29"/>
    </row>
    <row r="46" spans="1:10" ht="12" customHeight="1">
      <c r="A46" s="81"/>
      <c r="B46" s="89"/>
      <c r="C46" s="89" t="s">
        <v>14</v>
      </c>
      <c r="D46" s="91">
        <f>SUM(D119:D121)</f>
        <v>105385</v>
      </c>
      <c r="E46" s="91">
        <f>SUM(E119:E121)</f>
        <v>687875</v>
      </c>
      <c r="F46" s="91">
        <f>SUM(F119:F121)</f>
        <v>3022781</v>
      </c>
      <c r="G46" s="91">
        <f>SUM(G119:G121)</f>
        <v>3622000</v>
      </c>
      <c r="H46" s="91">
        <f>SUM(H119:H121)</f>
        <v>3542200</v>
      </c>
      <c r="I46" s="70"/>
      <c r="J46" s="29"/>
    </row>
    <row r="47" spans="1:10" ht="12" customHeight="1">
      <c r="A47" s="81"/>
      <c r="B47" s="89"/>
      <c r="C47" s="89" t="s">
        <v>12</v>
      </c>
      <c r="D47" s="91">
        <f>SUM(D122:D124)</f>
        <v>109141</v>
      </c>
      <c r="E47" s="91">
        <f>SUM(E122:E124)</f>
        <v>728966</v>
      </c>
      <c r="F47" s="91">
        <f>SUM(F122:F124)</f>
        <v>3110243</v>
      </c>
      <c r="G47" s="91">
        <f>SUM(G122:G124)</f>
        <v>3761216</v>
      </c>
      <c r="H47" s="91">
        <f>SUM(H122:H124)</f>
        <v>3694894</v>
      </c>
      <c r="I47" s="70"/>
      <c r="J47" s="29"/>
    </row>
    <row r="48" spans="1:10" ht="12" customHeight="1">
      <c r="A48" s="81"/>
      <c r="B48" s="89">
        <v>2023</v>
      </c>
      <c r="C48" s="89" t="s">
        <v>24</v>
      </c>
      <c r="D48" s="91">
        <f>SUM(D125:D127)</f>
        <v>103844</v>
      </c>
      <c r="E48" s="91">
        <f>SUM(E125:E127)</f>
        <v>694566</v>
      </c>
      <c r="F48" s="91">
        <f>SUM(F125:F127)</f>
        <v>3042972</v>
      </c>
      <c r="G48" s="91">
        <f>SUM(G125:G127)</f>
        <v>3684166</v>
      </c>
      <c r="H48" s="91">
        <f>SUM(H125:H127)</f>
        <v>3600649</v>
      </c>
      <c r="I48" s="70"/>
      <c r="J48" s="29"/>
    </row>
    <row r="49" spans="1:10" ht="11.25" customHeight="1">
      <c r="A49" s="81"/>
      <c r="B49" s="89"/>
      <c r="C49" s="89" t="s">
        <v>13</v>
      </c>
      <c r="D49" s="91" t="s">
        <v>36</v>
      </c>
      <c r="E49" s="91">
        <f>SUM(E128:E130)</f>
        <v>681942</v>
      </c>
      <c r="F49" s="91" t="s">
        <v>36</v>
      </c>
      <c r="G49" s="91">
        <f>SUM(G128:G130)</f>
        <v>3857761</v>
      </c>
      <c r="H49" s="91">
        <f>SUM(H128:H130)</f>
        <v>3759826</v>
      </c>
      <c r="I49" s="70"/>
      <c r="J49" s="29"/>
    </row>
    <row r="50" spans="1:10" ht="11.25" customHeight="1">
      <c r="A50" s="81"/>
      <c r="B50" s="89"/>
      <c r="C50" s="89" t="s">
        <v>14</v>
      </c>
      <c r="D50" s="91" t="s">
        <v>36</v>
      </c>
      <c r="E50" s="91">
        <f>SUM(E131:E133)</f>
        <v>582086</v>
      </c>
      <c r="F50" s="91" t="s">
        <v>36</v>
      </c>
      <c r="G50" s="91">
        <f>SUM(G131:G133)</f>
        <v>3413757</v>
      </c>
      <c r="H50" s="91">
        <f>SUM(H131:H133)</f>
        <v>3321570</v>
      </c>
      <c r="I50" s="70"/>
      <c r="J50" s="29"/>
    </row>
    <row r="51" spans="1:10" ht="11.25" customHeight="1">
      <c r="A51" s="81"/>
      <c r="B51" s="89"/>
      <c r="C51" s="89" t="s">
        <v>12</v>
      </c>
      <c r="D51" s="91" t="s">
        <v>36</v>
      </c>
      <c r="E51" s="91">
        <f>SUM(E134:E136)</f>
        <v>662169</v>
      </c>
      <c r="F51" s="91" t="s">
        <v>36</v>
      </c>
      <c r="G51" s="91">
        <f>SUM(G134:G136)</f>
        <v>3547100</v>
      </c>
      <c r="H51" s="91">
        <f>SUM(H134:H136)</f>
        <v>3402900</v>
      </c>
      <c r="I51" s="70"/>
      <c r="J51" s="29"/>
    </row>
    <row r="52" spans="1:10" ht="11.25" customHeight="1">
      <c r="A52" s="81"/>
      <c r="B52" s="224">
        <v>2024</v>
      </c>
      <c r="C52" s="224" t="s">
        <v>24</v>
      </c>
      <c r="D52" s="227" t="s">
        <v>36</v>
      </c>
      <c r="E52" s="227">
        <f>SUM(E137:E139)</f>
        <v>600934</v>
      </c>
      <c r="F52" s="227" t="s">
        <v>36</v>
      </c>
      <c r="G52" s="227">
        <f>SUM(G137:G139)</f>
        <v>3315200</v>
      </c>
      <c r="H52" s="227">
        <f>SUM(H137:H139)</f>
        <v>3194600</v>
      </c>
      <c r="I52" s="70"/>
      <c r="J52" s="29"/>
    </row>
    <row r="53" spans="2:10" ht="13.5" customHeight="1" hidden="1">
      <c r="B53" s="89">
        <v>2017</v>
      </c>
      <c r="C53" s="89" t="s">
        <v>25</v>
      </c>
      <c r="D53" s="91">
        <f>+'SACO Y GRANEL'!D207</f>
        <v>20111</v>
      </c>
      <c r="E53" s="91">
        <f>+' C. APARENTE y doméstico'!B312</f>
        <v>143984</v>
      </c>
      <c r="F53" s="91">
        <f>+'SACO Y GRANEL'!E207</f>
        <v>729157</v>
      </c>
      <c r="G53" s="90">
        <f>+' C. APARENTE y doméstico'!C312</f>
        <v>835413.34</v>
      </c>
      <c r="H53" s="90">
        <f>+' C. APARENTE y doméstico'!D312</f>
        <v>832554.3400000001</v>
      </c>
      <c r="I53" s="70"/>
      <c r="J53" s="29"/>
    </row>
    <row r="54" spans="2:10" ht="12" customHeight="1" hidden="1">
      <c r="B54" s="89"/>
      <c r="C54" s="89" t="s">
        <v>15</v>
      </c>
      <c r="D54" s="91">
        <f>+'SACO Y GRANEL'!D208</f>
        <v>22219</v>
      </c>
      <c r="E54" s="91">
        <f>+' C. APARENTE y doméstico'!B313</f>
        <v>161897</v>
      </c>
      <c r="F54" s="91">
        <f>+'SACO Y GRANEL'!E208</f>
        <v>802327</v>
      </c>
      <c r="G54" s="90">
        <f>+' C. APARENTE y doméstico'!C313</f>
        <v>923242.11</v>
      </c>
      <c r="H54" s="90">
        <f>+' C. APARENTE y doméstico'!D313</f>
        <v>910718.11</v>
      </c>
      <c r="I54" s="70"/>
      <c r="J54" s="30"/>
    </row>
    <row r="55" spans="2:10" ht="12" customHeight="1" hidden="1">
      <c r="B55" s="89"/>
      <c r="C55" s="89" t="s">
        <v>16</v>
      </c>
      <c r="D55" s="91">
        <f>+'SACO Y GRANEL'!D209</f>
        <v>24189</v>
      </c>
      <c r="E55" s="91">
        <f>+' C. APARENTE y doméstico'!B314</f>
        <v>180910.71499999997</v>
      </c>
      <c r="F55" s="91">
        <f>+'SACO Y GRANEL'!E209</f>
        <v>1005461</v>
      </c>
      <c r="G55" s="90">
        <f>+' C. APARENTE y doméstico'!C314</f>
        <v>1119750.66</v>
      </c>
      <c r="H55" s="90">
        <f>+' C. APARENTE y doméstico'!D314</f>
        <v>1102784.6599999997</v>
      </c>
      <c r="I55" s="70"/>
      <c r="J55" s="30"/>
    </row>
    <row r="56" spans="2:10" ht="12" customHeight="1" hidden="1">
      <c r="B56" s="89"/>
      <c r="C56" s="89" t="s">
        <v>17</v>
      </c>
      <c r="D56" s="91">
        <f>+'SACO Y GRANEL'!D210</f>
        <v>21746</v>
      </c>
      <c r="E56" s="91">
        <f>+' C. APARENTE y doméstico'!B315</f>
        <v>137859.57</v>
      </c>
      <c r="F56" s="91">
        <f>+'SACO Y GRANEL'!E210</f>
        <v>828787</v>
      </c>
      <c r="G56" s="90">
        <f>+' C. APARENTE y doméstico'!C315</f>
        <v>917829.7509999998</v>
      </c>
      <c r="H56" s="90">
        <f>+' C. APARENTE y doméstico'!D315</f>
        <v>908896.7509999998</v>
      </c>
      <c r="I56" s="70"/>
      <c r="J56" s="29"/>
    </row>
    <row r="57" spans="2:10" ht="12" customHeight="1" hidden="1">
      <c r="B57" s="89"/>
      <c r="C57" s="89" t="s">
        <v>18</v>
      </c>
      <c r="D57" s="91">
        <f>+'SACO Y GRANEL'!D211</f>
        <v>24848</v>
      </c>
      <c r="E57" s="91">
        <f>+' C. APARENTE y doméstico'!B316</f>
        <v>177206</v>
      </c>
      <c r="F57" s="91">
        <f>+'SACO Y GRANEL'!E211</f>
        <v>1026744</v>
      </c>
      <c r="G57" s="90">
        <f>+' C. APARENTE y doméstico'!C316</f>
        <v>1139019.7750000001</v>
      </c>
      <c r="H57" s="90">
        <f>+' C. APARENTE y doméstico'!D316</f>
        <v>1103900.7750000001</v>
      </c>
      <c r="I57" s="70"/>
      <c r="J57" s="29"/>
    </row>
    <row r="58" spans="2:9" ht="1.5" customHeight="1" hidden="1">
      <c r="B58" s="89"/>
      <c r="C58" s="89" t="s">
        <v>19</v>
      </c>
      <c r="D58" s="91">
        <f>+'SACO Y GRANEL'!D212</f>
        <v>23373</v>
      </c>
      <c r="E58" s="91">
        <f>+' C. APARENTE y doméstico'!B317</f>
        <v>185806</v>
      </c>
      <c r="F58" s="91">
        <f>+'SACO Y GRANEL'!E212</f>
        <v>1028477</v>
      </c>
      <c r="G58" s="90">
        <f>+' C. APARENTE y doméstico'!C317</f>
        <v>1133720.965</v>
      </c>
      <c r="H58" s="90">
        <f>+' C. APARENTE y doméstico'!D317</f>
        <v>1114985.965</v>
      </c>
      <c r="I58" s="70"/>
    </row>
    <row r="59" spans="2:9" ht="12" customHeight="1" hidden="1">
      <c r="B59" s="89"/>
      <c r="C59" s="89" t="s">
        <v>10</v>
      </c>
      <c r="D59" s="91">
        <f>+'SACO Y GRANEL'!D213</f>
        <v>21891</v>
      </c>
      <c r="E59" s="91">
        <f>+' C. APARENTE y doméstico'!B318</f>
        <v>162291.83999999997</v>
      </c>
      <c r="F59" s="91">
        <f>+'SACO Y GRANEL'!E213</f>
        <v>930049</v>
      </c>
      <c r="G59" s="90">
        <f>+' C. APARENTE y doméstico'!C318</f>
        <v>1053594.6849999998</v>
      </c>
      <c r="H59" s="90">
        <f>+' C. APARENTE y doméstico'!D318</f>
        <v>1035840.6849999999</v>
      </c>
      <c r="I59" s="70"/>
    </row>
    <row r="60" spans="2:9" ht="12" customHeight="1" hidden="1">
      <c r="B60" s="89"/>
      <c r="C60" s="89" t="s">
        <v>11</v>
      </c>
      <c r="D60" s="91">
        <f>+'SACO Y GRANEL'!D214</f>
        <v>17090</v>
      </c>
      <c r="E60" s="91">
        <f>+' C. APARENTE y doméstico'!B319</f>
        <v>141955.52000000002</v>
      </c>
      <c r="F60" s="91">
        <f>+'SACO Y GRANEL'!E214</f>
        <v>885298</v>
      </c>
      <c r="G60" s="90">
        <f>+' C. APARENTE y doméstico'!C319</f>
        <v>993622.2960000004</v>
      </c>
      <c r="H60" s="90">
        <f>+' C. APARENTE y doméstico'!D319</f>
        <v>993085.2960000004</v>
      </c>
      <c r="I60" s="70"/>
    </row>
    <row r="61" spans="2:10" ht="12" customHeight="1" hidden="1">
      <c r="B61" s="89"/>
      <c r="C61" s="89" t="s">
        <v>20</v>
      </c>
      <c r="D61" s="91">
        <f>+'SACO Y GRANEL'!D215</f>
        <v>20472</v>
      </c>
      <c r="E61" s="91">
        <f>+' C. APARENTE y doméstico'!B320</f>
        <v>149877</v>
      </c>
      <c r="F61" s="91">
        <f>+'SACO Y GRANEL'!E215</f>
        <v>933912</v>
      </c>
      <c r="G61" s="90">
        <f>+' C. APARENTE y doméstico'!C320</f>
        <v>1048521.795</v>
      </c>
      <c r="H61" s="90">
        <f>+' C. APARENTE y doméstico'!D320</f>
        <v>1035372.795</v>
      </c>
      <c r="I61" s="70"/>
      <c r="J61" s="7"/>
    </row>
    <row r="62" spans="2:9" ht="12" customHeight="1" hidden="1">
      <c r="B62" s="89"/>
      <c r="C62" s="89" t="s">
        <v>21</v>
      </c>
      <c r="D62" s="91">
        <f>+'SACO Y GRANEL'!D216</f>
        <v>17979</v>
      </c>
      <c r="E62" s="91">
        <f>+' C. APARENTE y doméstico'!B321</f>
        <v>164155</v>
      </c>
      <c r="F62" s="91">
        <f>+'SACO Y GRANEL'!E216</f>
        <v>994736</v>
      </c>
      <c r="G62" s="90">
        <f>+' C. APARENTE y doméstico'!C321</f>
        <v>1124800.9549999998</v>
      </c>
      <c r="H62" s="90">
        <f>+' C. APARENTE y doméstico'!D321</f>
        <v>1106617.9549999998</v>
      </c>
      <c r="I62" s="70"/>
    </row>
    <row r="63" spans="2:9" ht="12" customHeight="1" hidden="1">
      <c r="B63" s="89"/>
      <c r="C63" s="89" t="s">
        <v>22</v>
      </c>
      <c r="D63" s="91">
        <f>+'SACO Y GRANEL'!D217</f>
        <v>18800</v>
      </c>
      <c r="E63" s="91">
        <f>+' C. APARENTE y doméstico'!B322</f>
        <v>176452</v>
      </c>
      <c r="F63" s="91">
        <f>+'SACO Y GRANEL'!E217</f>
        <v>1063121</v>
      </c>
      <c r="G63" s="90">
        <f>+' C. APARENTE y doméstico'!C322</f>
        <v>1208442.7349999999</v>
      </c>
      <c r="H63" s="90">
        <f>+' C. APARENTE y doméstico'!D322</f>
        <v>1198348.7349999999</v>
      </c>
      <c r="I63" s="70"/>
    </row>
    <row r="64" spans="2:9" ht="12" customHeight="1" hidden="1">
      <c r="B64" s="89"/>
      <c r="C64" s="89" t="s">
        <v>23</v>
      </c>
      <c r="D64" s="91">
        <f>+'SACO Y GRANEL'!D218</f>
        <v>13429</v>
      </c>
      <c r="E64" s="91">
        <f>+' C. APARENTE y doméstico'!B323</f>
        <v>149676.2</v>
      </c>
      <c r="F64" s="91">
        <f>+'SACO Y GRANEL'!E218</f>
        <v>734805</v>
      </c>
      <c r="G64" s="90">
        <f>+' C. APARENTE y doméstico'!C323</f>
        <v>895034.9450000001</v>
      </c>
      <c r="H64" s="90">
        <f>+' C. APARENTE y doméstico'!D323</f>
        <v>873248.945</v>
      </c>
      <c r="I64" s="70"/>
    </row>
    <row r="65" spans="2:9" ht="12" customHeight="1" hidden="1">
      <c r="B65" s="89">
        <v>2018</v>
      </c>
      <c r="C65" s="89" t="s">
        <v>25</v>
      </c>
      <c r="D65" s="91">
        <f>+'SACO Y GRANEL'!D219</f>
        <v>14062</v>
      </c>
      <c r="E65" s="91">
        <f>+' C. APARENTE y doméstico'!B324</f>
        <v>165908.91999999998</v>
      </c>
      <c r="F65" s="91">
        <f>+'SACO Y GRANEL'!E219</f>
        <v>877766</v>
      </c>
      <c r="G65" s="90">
        <f>+' C. APARENTE y doméstico'!C324</f>
        <v>1008585.2839999998</v>
      </c>
      <c r="H65" s="90">
        <f>+' C. APARENTE y doméstico'!D324</f>
        <v>992193.2839999999</v>
      </c>
      <c r="I65" s="70"/>
    </row>
    <row r="66" spans="2:9" ht="12" customHeight="1" hidden="1">
      <c r="B66" s="89"/>
      <c r="C66" s="89" t="s">
        <v>15</v>
      </c>
      <c r="D66" s="91">
        <f>+'SACO Y GRANEL'!D220</f>
        <v>17448</v>
      </c>
      <c r="E66" s="91">
        <f>+' C. APARENTE y doméstico'!B325</f>
        <v>165419.05500000002</v>
      </c>
      <c r="F66" s="91">
        <f>+'SACO Y GRANEL'!E220</f>
        <v>845021</v>
      </c>
      <c r="G66" s="90">
        <f>+' C. APARENTE y doméstico'!C325</f>
        <v>992748.0700000004</v>
      </c>
      <c r="H66" s="90">
        <f>+' C. APARENTE y doméstico'!D325</f>
        <v>959620.0700000003</v>
      </c>
      <c r="I66" s="70"/>
    </row>
    <row r="67" spans="2:9" ht="12" customHeight="1" hidden="1">
      <c r="B67" s="89"/>
      <c r="C67" s="89" t="s">
        <v>16</v>
      </c>
      <c r="D67" s="91">
        <f>+'SACO Y GRANEL'!D221</f>
        <v>18297</v>
      </c>
      <c r="E67" s="91">
        <f>+' C. APARENTE y doméstico'!B326</f>
        <v>169012.195</v>
      </c>
      <c r="F67" s="91">
        <f>+'SACO Y GRANEL'!E221</f>
        <v>856819</v>
      </c>
      <c r="G67" s="90">
        <f>+' C. APARENTE y doméstico'!C326</f>
        <v>981175.4240000003</v>
      </c>
      <c r="H67" s="90">
        <f>+' C. APARENTE y doméstico'!D326</f>
        <v>985461.4240000002</v>
      </c>
      <c r="I67" s="70"/>
    </row>
    <row r="68" spans="2:9" ht="12" customHeight="1" hidden="1">
      <c r="B68" s="89"/>
      <c r="C68" s="89" t="s">
        <v>17</v>
      </c>
      <c r="D68" s="91">
        <f>+'SACO Y GRANEL'!D222</f>
        <v>21201</v>
      </c>
      <c r="E68" s="91">
        <f>+' C. APARENTE y doméstico'!B327</f>
        <v>197996.24</v>
      </c>
      <c r="F68" s="91">
        <f>+'SACO Y GRANEL'!E222</f>
        <v>954637</v>
      </c>
      <c r="G68" s="90">
        <f>+' C. APARENTE y doméstico'!C327</f>
        <v>1093631.0950000002</v>
      </c>
      <c r="H68" s="90">
        <f>+' C. APARENTE y doméstico'!D327</f>
        <v>1069278.0950000002</v>
      </c>
      <c r="I68" s="70"/>
    </row>
    <row r="69" spans="2:9" ht="12" customHeight="1" hidden="1">
      <c r="B69" s="89"/>
      <c r="C69" s="89" t="s">
        <v>18</v>
      </c>
      <c r="D69" s="91">
        <f>+'SACO Y GRANEL'!D223</f>
        <v>22408</v>
      </c>
      <c r="E69" s="91">
        <f>+' C. APARENTE y doméstico'!B328</f>
        <v>221036.28000000003</v>
      </c>
      <c r="F69" s="91">
        <f>+'SACO Y GRANEL'!E223</f>
        <v>1128471</v>
      </c>
      <c r="G69" s="90">
        <f>+' C. APARENTE y doméstico'!C328</f>
        <v>1251350.5100000002</v>
      </c>
      <c r="H69" s="90">
        <f>+' C. APARENTE y doméstico'!D328</f>
        <v>1245996.5100000002</v>
      </c>
      <c r="I69" s="70"/>
    </row>
    <row r="70" spans="2:9" ht="12" customHeight="1" hidden="1">
      <c r="B70" s="89"/>
      <c r="C70" s="89" t="s">
        <v>19</v>
      </c>
      <c r="D70" s="91">
        <f>+'SACO Y GRANEL'!D224</f>
        <v>20789</v>
      </c>
      <c r="E70" s="91">
        <f>+' C. APARENTE y doméstico'!B329</f>
        <v>210177.06000000003</v>
      </c>
      <c r="F70" s="91">
        <f>+'SACO Y GRANEL'!E224</f>
        <v>1097431</v>
      </c>
      <c r="G70" s="90">
        <f>+' C. APARENTE y doméstico'!C329</f>
        <v>1249711.4749999996</v>
      </c>
      <c r="H70" s="90">
        <f>+' C. APARENTE y doméstico'!D329</f>
        <v>1227886.4749999996</v>
      </c>
      <c r="I70" s="70"/>
    </row>
    <row r="71" spans="2:9" ht="12" customHeight="1" hidden="1">
      <c r="B71" s="89"/>
      <c r="C71" s="89" t="s">
        <v>10</v>
      </c>
      <c r="D71" s="91">
        <f>+'SACO Y GRANEL'!D225</f>
        <v>17324</v>
      </c>
      <c r="E71" s="91">
        <f>+' C. APARENTE y doméstico'!B330</f>
        <v>215790.48599999995</v>
      </c>
      <c r="F71" s="91">
        <f>+'SACO Y GRANEL'!E225</f>
        <v>1087149</v>
      </c>
      <c r="G71" s="90">
        <f>+' C. APARENTE y doméstico'!C330</f>
        <v>1236481.3360000004</v>
      </c>
      <c r="H71" s="90">
        <f>+' C. APARENTE y doméstico'!D330</f>
        <v>1202806.3360000004</v>
      </c>
      <c r="I71" s="70"/>
    </row>
    <row r="72" spans="2:9" ht="12" customHeight="1" hidden="1">
      <c r="B72" s="89"/>
      <c r="C72" s="89" t="s">
        <v>11</v>
      </c>
      <c r="D72" s="91">
        <f>+'SACO Y GRANEL'!D226</f>
        <v>13582</v>
      </c>
      <c r="E72" s="91">
        <f>+' C. APARENTE y doméstico'!B331</f>
        <v>178289.74</v>
      </c>
      <c r="F72" s="91">
        <f>+'SACO Y GRANEL'!E226</f>
        <v>947063</v>
      </c>
      <c r="G72" s="90">
        <f>+' C. APARENTE y doméstico'!C331</f>
        <v>1106768.507</v>
      </c>
      <c r="H72" s="90">
        <f>+' C. APARENTE y doméstico'!D331</f>
        <v>1076692.507</v>
      </c>
      <c r="I72" s="70"/>
    </row>
    <row r="73" spans="2:10" ht="12" customHeight="1" hidden="1">
      <c r="B73" s="89"/>
      <c r="C73" s="89" t="s">
        <v>20</v>
      </c>
      <c r="D73" s="91">
        <f>+'SACO Y GRANEL'!D227</f>
        <v>15511</v>
      </c>
      <c r="E73" s="91">
        <f>+' C. APARENTE y doméstico'!B332</f>
        <v>182180.18</v>
      </c>
      <c r="F73" s="91">
        <f>+'SACO Y GRANEL'!E227</f>
        <v>980822</v>
      </c>
      <c r="G73" s="90">
        <f>+' C. APARENTE y doméstico'!C332</f>
        <v>1130261.505</v>
      </c>
      <c r="H73" s="90">
        <f>+' C. APARENTE y doméstico'!D332</f>
        <v>1120407.5050000004</v>
      </c>
      <c r="I73" s="70"/>
      <c r="J73" s="7"/>
    </row>
    <row r="74" spans="2:9" ht="12" customHeight="1" hidden="1">
      <c r="B74" s="89"/>
      <c r="C74" s="97" t="s">
        <v>21</v>
      </c>
      <c r="D74" s="91">
        <f>+'SACO Y GRANEL'!D228</f>
        <v>23417</v>
      </c>
      <c r="E74" s="91">
        <f>+' C. APARENTE y doméstico'!B333</f>
        <v>217187.01</v>
      </c>
      <c r="F74" s="91">
        <f>+'SACO Y GRANEL'!E228</f>
        <v>1119088</v>
      </c>
      <c r="G74" s="90">
        <f>+' C. APARENTE y doméstico'!C333</f>
        <v>1270501.8099999998</v>
      </c>
      <c r="H74" s="90">
        <f>+' C. APARENTE y doméstico'!D333</f>
        <v>1237258.81</v>
      </c>
      <c r="I74" s="70"/>
    </row>
    <row r="75" spans="2:11" ht="10.5" customHeight="1" hidden="1">
      <c r="B75" s="89"/>
      <c r="C75" s="89" t="s">
        <v>22</v>
      </c>
      <c r="D75" s="91">
        <f>+'SACO Y GRANEL'!D229</f>
        <v>21173</v>
      </c>
      <c r="E75" s="91">
        <f>+' C. APARENTE y doméstico'!B334</f>
        <v>205284.90500000006</v>
      </c>
      <c r="F75" s="91">
        <f>+'SACO Y GRANEL'!E229</f>
        <v>1000690</v>
      </c>
      <c r="G75" s="90">
        <f>+' C. APARENTE y doméstico'!C334</f>
        <v>1153493.5739999998</v>
      </c>
      <c r="H75" s="90">
        <f>+' C. APARENTE y doméstico'!D334</f>
        <v>1146984.5739999996</v>
      </c>
      <c r="I75" s="70"/>
      <c r="K75" s="6"/>
    </row>
    <row r="76" spans="2:11" ht="9.75" customHeight="1" hidden="1">
      <c r="B76" s="89"/>
      <c r="C76" s="89" t="s">
        <v>23</v>
      </c>
      <c r="D76" s="91">
        <f>+'SACO Y GRANEL'!D230</f>
        <v>16573</v>
      </c>
      <c r="E76" s="91">
        <f>+' C. APARENTE y doméstico'!B335</f>
        <v>187579.26000000004</v>
      </c>
      <c r="F76" s="91">
        <f>+'SACO Y GRANEL'!E230</f>
        <v>817563</v>
      </c>
      <c r="G76" s="90">
        <f>+' C. APARENTE y doméstico'!C335</f>
        <v>986374.0050000002</v>
      </c>
      <c r="H76" s="90">
        <f>+' C. APARENTE y doméstico'!D335</f>
        <v>964959.0050000001</v>
      </c>
      <c r="I76" s="70"/>
      <c r="K76" s="6"/>
    </row>
    <row r="77" spans="2:14" s="6" customFormat="1" ht="13.5" customHeight="1" hidden="1">
      <c r="B77" s="98">
        <v>2019</v>
      </c>
      <c r="C77" s="98" t="s">
        <v>25</v>
      </c>
      <c r="D77" s="91">
        <f>+'SACO Y GRANEL'!D231</f>
        <v>20644</v>
      </c>
      <c r="E77" s="91">
        <f>+' C. APARENTE y doméstico'!B336</f>
        <v>224559.56</v>
      </c>
      <c r="F77" s="91">
        <f>+'SACO Y GRANEL'!E231</f>
        <v>959726</v>
      </c>
      <c r="G77" s="90">
        <f>+' C. APARENTE y doméstico'!C336</f>
        <v>1141910.26</v>
      </c>
      <c r="H77" s="90">
        <f>+' C. APARENTE y doméstico'!D336</f>
        <v>1108729.26</v>
      </c>
      <c r="I77" s="70"/>
      <c r="L77" s="69"/>
      <c r="M77" s="205"/>
      <c r="N77" s="205"/>
    </row>
    <row r="78" spans="2:14" s="6" customFormat="1" ht="12.75" hidden="1">
      <c r="B78" s="98"/>
      <c r="C78" s="98" t="s">
        <v>15</v>
      </c>
      <c r="D78" s="91">
        <f>+'SACO Y GRANEL'!D232</f>
        <v>19871</v>
      </c>
      <c r="E78" s="91">
        <f>+' C. APARENTE y doméstico'!B337</f>
        <v>202610.17999999996</v>
      </c>
      <c r="F78" s="91">
        <f>+'SACO Y GRANEL'!E232</f>
        <v>1007875</v>
      </c>
      <c r="G78" s="90">
        <f>+' C. APARENTE y doméstico'!C337</f>
        <v>1170139.2199999993</v>
      </c>
      <c r="H78" s="90">
        <f>+' C. APARENTE y doméstico'!D337</f>
        <v>1128620.2199999993</v>
      </c>
      <c r="I78" s="70"/>
      <c r="L78" s="69"/>
      <c r="M78" s="205"/>
      <c r="N78" s="205"/>
    </row>
    <row r="79" spans="2:12" s="6" customFormat="1" ht="12.75" customHeight="1" hidden="1">
      <c r="B79" s="98"/>
      <c r="C79" s="98" t="s">
        <v>16</v>
      </c>
      <c r="D79" s="91">
        <f>+'SACO Y GRANEL'!D233</f>
        <v>20968</v>
      </c>
      <c r="E79" s="91">
        <f>+' C. APARENTE y doméstico'!B338</f>
        <v>212461.49</v>
      </c>
      <c r="F79" s="91">
        <f>+'SACO Y GRANEL'!E233</f>
        <v>1121061</v>
      </c>
      <c r="G79" s="90">
        <f>+' C. APARENTE y doméstico'!C338</f>
        <v>1290084.0259999998</v>
      </c>
      <c r="H79" s="90">
        <f>+' C. APARENTE y doméstico'!D338</f>
        <v>1246291.0259999998</v>
      </c>
      <c r="I79" s="70"/>
      <c r="L79" s="69"/>
    </row>
    <row r="80" spans="2:12" s="6" customFormat="1" ht="12.75" customHeight="1" hidden="1">
      <c r="B80" s="98"/>
      <c r="C80" s="98" t="s">
        <v>17</v>
      </c>
      <c r="D80" s="91">
        <f>+'SACO Y GRANEL'!D234</f>
        <v>17050</v>
      </c>
      <c r="E80" s="91">
        <f>+' C. APARENTE y doméstico'!B339</f>
        <v>230842.3</v>
      </c>
      <c r="F80" s="91">
        <f>+'SACO Y GRANEL'!E234</f>
        <v>1027905</v>
      </c>
      <c r="G80" s="90">
        <f>+' C. APARENTE y doméstico'!C339</f>
        <v>1205616.0799999998</v>
      </c>
      <c r="H80" s="90">
        <f>+' C. APARENTE y doméstico'!D339</f>
        <v>1157955.0799999998</v>
      </c>
      <c r="I80" s="70"/>
      <c r="L80" s="69"/>
    </row>
    <row r="81" spans="2:12" s="6" customFormat="1" ht="12.75" customHeight="1" hidden="1">
      <c r="B81" s="98"/>
      <c r="C81" s="98" t="s">
        <v>18</v>
      </c>
      <c r="D81" s="91">
        <f>+'SACO Y GRANEL'!D235</f>
        <v>22555</v>
      </c>
      <c r="E81" s="91">
        <f>+' C. APARENTE y doméstico'!B340</f>
        <v>268533.69</v>
      </c>
      <c r="F81" s="91">
        <f>+'SACO Y GRANEL'!E235</f>
        <v>1198501</v>
      </c>
      <c r="G81" s="90">
        <f>+' C. APARENTE y doméstico'!C340</f>
        <v>1384395.2049999994</v>
      </c>
      <c r="H81" s="90">
        <f>+' C. APARENTE y doméstico'!D340</f>
        <v>1354982.2049999994</v>
      </c>
      <c r="I81" s="70"/>
      <c r="L81" s="69"/>
    </row>
    <row r="82" spans="2:12" s="6" customFormat="1" ht="12.75" customHeight="1" hidden="1">
      <c r="B82" s="98"/>
      <c r="C82" s="98" t="s">
        <v>19</v>
      </c>
      <c r="D82" s="91">
        <f>+'SACO Y GRANEL'!D236</f>
        <v>20160</v>
      </c>
      <c r="E82" s="91">
        <f>+' C. APARENTE y doméstico'!B341</f>
        <v>236222.30000000005</v>
      </c>
      <c r="F82" s="91">
        <f>+'SACO Y GRANEL'!E236</f>
        <v>1057772</v>
      </c>
      <c r="G82" s="90">
        <f>+' C. APARENTE y doméstico'!C341</f>
        <v>1278192.6499999997</v>
      </c>
      <c r="H82" s="90">
        <f>+' C. APARENTE y doméstico'!D341</f>
        <v>1227883.65</v>
      </c>
      <c r="I82" s="70"/>
      <c r="L82" s="69"/>
    </row>
    <row r="83" spans="2:12" s="6" customFormat="1" ht="12.75" customHeight="1" hidden="1">
      <c r="B83" s="98"/>
      <c r="C83" s="98" t="s">
        <v>10</v>
      </c>
      <c r="D83" s="91">
        <f>+'SACO Y GRANEL'!D237</f>
        <v>24821</v>
      </c>
      <c r="E83" s="91">
        <f>+' C. APARENTE y doméstico'!B342</f>
        <v>255943.94000000006</v>
      </c>
      <c r="F83" s="91">
        <f>+'SACO Y GRANEL'!E237</f>
        <v>1168374</v>
      </c>
      <c r="G83" s="90">
        <f>+' C. APARENTE y doméstico'!C342</f>
        <v>1372362.6749999996</v>
      </c>
      <c r="H83" s="90">
        <f>+' C. APARENTE y doméstico'!D342</f>
        <v>1344551.6749999998</v>
      </c>
      <c r="I83" s="70"/>
      <c r="L83" s="69"/>
    </row>
    <row r="84" spans="2:12" s="6" customFormat="1" ht="12.75" customHeight="1" hidden="1">
      <c r="B84" s="98"/>
      <c r="C84" s="98" t="s">
        <v>11</v>
      </c>
      <c r="D84" s="91">
        <f>+'SACO Y GRANEL'!D238</f>
        <v>16635</v>
      </c>
      <c r="E84" s="91">
        <f>+' C. APARENTE y doméstico'!B343</f>
        <v>214099.74</v>
      </c>
      <c r="F84" s="91">
        <f>+'SACO Y GRANEL'!E238</f>
        <v>891263</v>
      </c>
      <c r="G84" s="90">
        <f>+' C. APARENTE y doméstico'!C343</f>
        <v>1160941.3400000003</v>
      </c>
      <c r="H84" s="90">
        <f>+' C. APARENTE y doméstico'!D343</f>
        <v>1113948.3400000003</v>
      </c>
      <c r="I84" s="70"/>
      <c r="J84" s="29"/>
      <c r="L84" s="69"/>
    </row>
    <row r="85" spans="2:12" s="6" customFormat="1" ht="12.75" customHeight="1" hidden="1">
      <c r="B85" s="98"/>
      <c r="C85" s="98" t="s">
        <v>20</v>
      </c>
      <c r="D85" s="91">
        <f>+'SACO Y GRANEL'!D239</f>
        <v>19209</v>
      </c>
      <c r="E85" s="91">
        <f>+' C. APARENTE y doméstico'!B344</f>
        <v>211684.58000000002</v>
      </c>
      <c r="F85" s="91">
        <f>+'SACO Y GRANEL'!E239</f>
        <v>1001107</v>
      </c>
      <c r="G85" s="90">
        <f>+' C. APARENTE y doméstico'!C344</f>
        <v>1221179.2750000004</v>
      </c>
      <c r="H85" s="90">
        <f>+' C. APARENTE y doméstico'!D344</f>
        <v>1203079.275</v>
      </c>
      <c r="I85" s="70"/>
      <c r="J85" s="7"/>
      <c r="L85" s="69"/>
    </row>
    <row r="86" spans="2:12" s="6" customFormat="1" ht="12.75" customHeight="1" hidden="1">
      <c r="B86" s="98"/>
      <c r="C86" s="99" t="s">
        <v>21</v>
      </c>
      <c r="D86" s="91">
        <f>+'SACO Y GRANEL'!D240</f>
        <v>20160</v>
      </c>
      <c r="E86" s="91">
        <f>+' C. APARENTE y doméstico'!B345</f>
        <v>262627.8249999999</v>
      </c>
      <c r="F86" s="91">
        <f>+'SACO Y GRANEL'!E240</f>
        <v>1164453</v>
      </c>
      <c r="G86" s="90">
        <f>+' C. APARENTE y doméstico'!C345</f>
        <v>1389153.1200000006</v>
      </c>
      <c r="H86" s="90">
        <f>+' C. APARENTE y doméstico'!D345</f>
        <v>1337134.12</v>
      </c>
      <c r="I86" s="70"/>
      <c r="J86" s="75"/>
      <c r="K86" s="7"/>
      <c r="L86" s="69"/>
    </row>
    <row r="87" spans="2:12" s="6" customFormat="1" ht="12.75" customHeight="1" hidden="1">
      <c r="B87" s="98"/>
      <c r="C87" s="98" t="s">
        <v>22</v>
      </c>
      <c r="D87" s="91">
        <f>+'SACO Y GRANEL'!D241</f>
        <v>21368</v>
      </c>
      <c r="E87" s="91">
        <f>+' C. APARENTE y doméstico'!B346</f>
        <v>222010.89</v>
      </c>
      <c r="F87" s="91">
        <f>+'SACO Y GRANEL'!E241</f>
        <v>972212</v>
      </c>
      <c r="G87" s="90">
        <f>+' C. APARENTE y doméstico'!C346</f>
        <v>1159764.4249999998</v>
      </c>
      <c r="H87" s="90">
        <f>+' C. APARENTE y doméstico'!D346</f>
        <v>1139680.425</v>
      </c>
      <c r="I87" s="70"/>
      <c r="J87" s="28"/>
      <c r="K87" s="7"/>
      <c r="L87" s="69"/>
    </row>
    <row r="88" spans="2:12" s="6" customFormat="1" ht="12.75" customHeight="1" hidden="1">
      <c r="B88" s="98"/>
      <c r="C88" s="98" t="s">
        <v>23</v>
      </c>
      <c r="D88" s="91">
        <f>+'SACO Y GRANEL'!D242</f>
        <v>18457</v>
      </c>
      <c r="E88" s="91">
        <f>+' C. APARENTE y doméstico'!B347</f>
        <v>193308.51499999998</v>
      </c>
      <c r="F88" s="91">
        <f>+'SACO Y GRANEL'!E242</f>
        <v>767099</v>
      </c>
      <c r="G88" s="90">
        <f>+' C. APARENTE y doméstico'!C347</f>
        <v>947134</v>
      </c>
      <c r="H88" s="90">
        <f>+' C. APARENTE y doméstico'!D347</f>
        <v>922005.6</v>
      </c>
      <c r="I88" s="70"/>
      <c r="J88" s="28"/>
      <c r="L88" s="69"/>
    </row>
    <row r="89" spans="2:11" ht="12" customHeight="1" hidden="1">
      <c r="B89" s="89">
        <v>2020</v>
      </c>
      <c r="C89" s="89" t="s">
        <v>25</v>
      </c>
      <c r="D89" s="91">
        <f>+'SACO Y GRANEL'!D243</f>
        <v>16428</v>
      </c>
      <c r="E89" s="91">
        <f>+' C. APARENTE y doméstico'!B348</f>
        <v>199829.00999999998</v>
      </c>
      <c r="F89" s="91">
        <f>+'SACO Y GRANEL'!E243</f>
        <v>841942</v>
      </c>
      <c r="G89" s="90">
        <f>+' C. APARENTE y doméstico'!C348</f>
        <v>1037548</v>
      </c>
      <c r="H89" s="90">
        <f>+' C. APARENTE y doméstico'!D348</f>
        <v>997618.7949999999</v>
      </c>
      <c r="I89" s="70"/>
      <c r="J89" s="125"/>
      <c r="K89" s="6"/>
    </row>
    <row r="90" spans="2:11" ht="12" customHeight="1" hidden="1">
      <c r="B90" s="89"/>
      <c r="C90" s="89" t="s">
        <v>15</v>
      </c>
      <c r="D90" s="91">
        <f>+'SACO Y GRANEL'!D244</f>
        <v>19673</v>
      </c>
      <c r="E90" s="91">
        <f>+' C. APARENTE y doméstico'!B349</f>
        <v>212028.30999999994</v>
      </c>
      <c r="F90" s="91">
        <f>+'SACO Y GRANEL'!E244</f>
        <v>974262</v>
      </c>
      <c r="G90" s="90">
        <f>+' C. APARENTE y doméstico'!C349</f>
        <v>1155973</v>
      </c>
      <c r="H90" s="90">
        <f>+' C. APARENTE y doméstico'!D349</f>
        <v>1126693.9999999998</v>
      </c>
      <c r="I90" s="70"/>
      <c r="J90" s="125"/>
      <c r="K90" s="6"/>
    </row>
    <row r="91" spans="2:11" ht="12" customHeight="1" hidden="1">
      <c r="B91" s="89"/>
      <c r="C91" s="89" t="s">
        <v>16</v>
      </c>
      <c r="D91" s="91">
        <f>+'SACO Y GRANEL'!D245</f>
        <v>16254</v>
      </c>
      <c r="E91" s="91">
        <f>+' C. APARENTE y doméstico'!B350</f>
        <v>166791</v>
      </c>
      <c r="F91" s="91">
        <f>+'SACO Y GRANEL'!E245</f>
        <v>818096</v>
      </c>
      <c r="G91" s="90">
        <f>+' C. APARENTE y doméstico'!C350</f>
        <v>942304</v>
      </c>
      <c r="H91" s="90">
        <f>+' C. APARENTE y doméstico'!D350</f>
        <v>904679.1100000001</v>
      </c>
      <c r="I91" s="70"/>
      <c r="J91" s="125"/>
      <c r="K91" s="6"/>
    </row>
    <row r="92" spans="2:11" ht="12" customHeight="1" hidden="1">
      <c r="B92" s="100"/>
      <c r="C92" s="89" t="s">
        <v>17</v>
      </c>
      <c r="D92" s="91">
        <f>+'SACO Y GRANEL'!D246</f>
        <v>13551</v>
      </c>
      <c r="E92" s="91">
        <f>+' C. APARENTE y doméstico'!B351</f>
        <v>109548</v>
      </c>
      <c r="F92" s="91">
        <f>+'SACO Y GRANEL'!E246</f>
        <v>531394</v>
      </c>
      <c r="G92" s="90">
        <f>+' C. APARENTE y doméstico'!C351</f>
        <v>606234</v>
      </c>
      <c r="H92" s="90">
        <f>+' C. APARENTE y doméstico'!D351</f>
        <v>592456.0349999999</v>
      </c>
      <c r="I92" s="70"/>
      <c r="J92" s="125"/>
      <c r="K92" s="6"/>
    </row>
    <row r="93" spans="2:11" ht="12" customHeight="1" hidden="1">
      <c r="B93" s="82"/>
      <c r="C93" s="89" t="s">
        <v>18</v>
      </c>
      <c r="D93" s="91">
        <f>+'SACO Y GRANEL'!D247</f>
        <v>25021</v>
      </c>
      <c r="E93" s="91">
        <f>+' C. APARENTE y doméstico'!B352</f>
        <v>189504</v>
      </c>
      <c r="F93" s="91">
        <f>+'SACO Y GRANEL'!E247</f>
        <v>1015882</v>
      </c>
      <c r="G93" s="90">
        <f>+' C. APARENTE y doméstico'!C352</f>
        <v>1162987</v>
      </c>
      <c r="H93" s="90">
        <f>+' C. APARENTE y doméstico'!D352</f>
        <v>1119185.0449999997</v>
      </c>
      <c r="I93" s="70"/>
      <c r="J93" s="125"/>
      <c r="K93" s="6"/>
    </row>
    <row r="94" spans="2:11" ht="12" customHeight="1" hidden="1">
      <c r="B94" s="100"/>
      <c r="C94" s="89" t="s">
        <v>19</v>
      </c>
      <c r="D94" s="91">
        <f>+'SACO Y GRANEL'!D248</f>
        <v>28482</v>
      </c>
      <c r="E94" s="91">
        <f>+' C. APARENTE y doméstico'!B353</f>
        <v>227518.81000000003</v>
      </c>
      <c r="F94" s="91">
        <f>+'SACO Y GRANEL'!E248</f>
        <v>1147758</v>
      </c>
      <c r="G94" s="90">
        <f>+' C. APARENTE y doméstico'!C353</f>
        <v>1319877</v>
      </c>
      <c r="H94" s="90">
        <f>+' C. APARENTE y doméstico'!D353</f>
        <v>1295954.9999999995</v>
      </c>
      <c r="I94" s="70"/>
      <c r="J94" s="125"/>
      <c r="K94" s="6"/>
    </row>
    <row r="95" spans="2:11" ht="12" customHeight="1" hidden="1">
      <c r="B95" s="82"/>
      <c r="C95" s="89" t="s">
        <v>10</v>
      </c>
      <c r="D95" s="91">
        <f>+'SACO Y GRANEL'!D249</f>
        <v>29877</v>
      </c>
      <c r="E95" s="91">
        <f>+' C. APARENTE y doméstico'!B354</f>
        <v>241984.575</v>
      </c>
      <c r="F95" s="91">
        <f>+'SACO Y GRANEL'!E249</f>
        <v>1166812</v>
      </c>
      <c r="G95" s="90">
        <f>+' C. APARENTE y doméstico'!C354</f>
        <v>1348054</v>
      </c>
      <c r="H95" s="90">
        <f>+' C. APARENTE y doméstico'!D354</f>
        <v>1302883.7999999998</v>
      </c>
      <c r="I95" s="70"/>
      <c r="J95" s="125"/>
      <c r="K95" s="6"/>
    </row>
    <row r="96" spans="2:11" ht="12" customHeight="1" hidden="1">
      <c r="B96" s="100"/>
      <c r="C96" s="89" t="s">
        <v>11</v>
      </c>
      <c r="D96" s="91">
        <f>+'SACO Y GRANEL'!D250</f>
        <v>18492</v>
      </c>
      <c r="E96" s="91">
        <f>+' C. APARENTE y doméstico'!B355</f>
        <v>191533.13999999998</v>
      </c>
      <c r="F96" s="91">
        <f>+'SACO Y GRANEL'!E250</f>
        <v>937535</v>
      </c>
      <c r="G96" s="90">
        <f>+' C. APARENTE y doméstico'!C355</f>
        <v>1115595</v>
      </c>
      <c r="H96" s="90">
        <f>+' C. APARENTE y doméstico'!D355</f>
        <v>1081478.7270000002</v>
      </c>
      <c r="I96" s="70"/>
      <c r="J96" s="125"/>
      <c r="K96" s="6"/>
    </row>
    <row r="97" spans="2:11" ht="12" customHeight="1" hidden="1">
      <c r="B97" s="100"/>
      <c r="C97" s="89" t="s">
        <v>20</v>
      </c>
      <c r="D97" s="91">
        <f>+'SACO Y GRANEL'!D251</f>
        <v>25169</v>
      </c>
      <c r="E97" s="91">
        <f>+' C. APARENTE y doméstico'!B356</f>
        <v>225323.67</v>
      </c>
      <c r="F97" s="91">
        <f>+'SACO Y GRANEL'!E251</f>
        <v>1084483</v>
      </c>
      <c r="G97" s="90">
        <f>+' C. APARENTE y doméstico'!C356</f>
        <v>1274663</v>
      </c>
      <c r="H97" s="90">
        <f>+' C. APARENTE y doméstico'!D356</f>
        <v>1239017.6000000003</v>
      </c>
      <c r="I97" s="70"/>
      <c r="J97" s="125"/>
      <c r="K97" s="6"/>
    </row>
    <row r="98" spans="2:11" ht="13.5" customHeight="1" hidden="1">
      <c r="B98" s="82"/>
      <c r="C98" s="89" t="s">
        <v>21</v>
      </c>
      <c r="D98" s="91">
        <f>+'SACO Y GRANEL'!D252</f>
        <v>25468</v>
      </c>
      <c r="E98" s="91">
        <f>+' C. APARENTE y doméstico'!B357</f>
        <v>219099.68</v>
      </c>
      <c r="F98" s="91">
        <f>+'SACO Y GRANEL'!E252</f>
        <v>1048683</v>
      </c>
      <c r="G98" s="90">
        <f>+' C. APARENTE y doméstico'!C357</f>
        <v>1246345</v>
      </c>
      <c r="H98" s="90">
        <f>+' C. APARENTE y doméstico'!D357</f>
        <v>1217391.6150000005</v>
      </c>
      <c r="I98" s="70"/>
      <c r="J98" s="125"/>
      <c r="K98" s="6"/>
    </row>
    <row r="99" spans="2:11" ht="12.75" customHeight="1" hidden="1">
      <c r="B99" s="82"/>
      <c r="C99" s="89" t="s">
        <v>22</v>
      </c>
      <c r="D99" s="91">
        <f>+'SACO Y GRANEL'!D253</f>
        <v>24543</v>
      </c>
      <c r="E99" s="91">
        <f>+' C. APARENTE y doméstico'!B358</f>
        <v>194205.28999999998</v>
      </c>
      <c r="F99" s="91">
        <f>+'SACO Y GRANEL'!E253</f>
        <v>1018775</v>
      </c>
      <c r="G99" s="90">
        <f>+' C. APARENTE y doméstico'!C358</f>
        <v>1181447</v>
      </c>
      <c r="H99" s="90">
        <f>+' C. APARENTE y doméstico'!D358</f>
        <v>1147285.8950000003</v>
      </c>
      <c r="I99" s="70"/>
      <c r="J99" s="125"/>
      <c r="K99" s="6"/>
    </row>
    <row r="100" spans="2:11" ht="12.75" customHeight="1" hidden="1">
      <c r="B100" s="89"/>
      <c r="C100" s="89" t="s">
        <v>23</v>
      </c>
      <c r="D100" s="91">
        <f>+'SACO Y GRANEL'!D254</f>
        <v>21036</v>
      </c>
      <c r="E100" s="91">
        <f>+' C. APARENTE y doméstico'!B359</f>
        <v>195444.68</v>
      </c>
      <c r="F100" s="91">
        <f>+'SACO Y GRANEL'!E254</f>
        <v>833031</v>
      </c>
      <c r="G100" s="90">
        <f>+' C. APARENTE y doméstico'!C359</f>
        <v>1030954.9999999999</v>
      </c>
      <c r="H100" s="90">
        <f>+' C. APARENTE y doméstico'!D359</f>
        <v>991417.4290000001</v>
      </c>
      <c r="I100" s="70"/>
      <c r="J100" s="125"/>
      <c r="K100" s="6"/>
    </row>
    <row r="101" spans="2:11" ht="12.75" customHeight="1" hidden="1">
      <c r="B101" s="89">
        <v>2021</v>
      </c>
      <c r="C101" s="89" t="s">
        <v>25</v>
      </c>
      <c r="D101" s="181">
        <f>+'SACO Y GRANEL'!D255</f>
        <v>17807</v>
      </c>
      <c r="E101" s="91">
        <f>+' C. APARENTE y doméstico'!B360</f>
        <v>150969.64</v>
      </c>
      <c r="F101" s="91">
        <f>+'SACO Y GRANEL'!E255</f>
        <v>666830</v>
      </c>
      <c r="G101" s="90">
        <f>+' C. APARENTE y doméstico'!C360</f>
        <v>836361</v>
      </c>
      <c r="H101" s="90">
        <f>+' C. APARENTE y doméstico'!D360</f>
        <v>812154</v>
      </c>
      <c r="I101" s="70"/>
      <c r="J101" s="54"/>
      <c r="K101" s="6"/>
    </row>
    <row r="102" spans="2:11" ht="12.75" customHeight="1" hidden="1">
      <c r="B102" s="100"/>
      <c r="C102" s="89" t="s">
        <v>15</v>
      </c>
      <c r="D102" s="181">
        <f>+'SACO Y GRANEL'!D256</f>
        <v>25227</v>
      </c>
      <c r="E102" s="91">
        <f>+' C. APARENTE y doméstico'!B361</f>
        <v>212164.26</v>
      </c>
      <c r="F102" s="91">
        <f>+'SACO Y GRANEL'!E256</f>
        <v>931517</v>
      </c>
      <c r="G102" s="90">
        <f>+' C. APARENTE y doméstico'!C361</f>
        <v>1114055</v>
      </c>
      <c r="H102" s="90">
        <f>+' C. APARENTE y doméstico'!D361</f>
        <v>1076014.6220000002</v>
      </c>
      <c r="I102" s="70"/>
      <c r="J102" s="54"/>
      <c r="K102" s="6"/>
    </row>
    <row r="103" spans="2:11" ht="13.5" customHeight="1" hidden="1">
      <c r="B103" s="89"/>
      <c r="C103" s="89" t="s">
        <v>16</v>
      </c>
      <c r="D103" s="181">
        <f>+'SACO Y GRANEL'!D257</f>
        <v>24351</v>
      </c>
      <c r="E103" s="91">
        <f>+' C. APARENTE y doméstico'!B362</f>
        <v>232440</v>
      </c>
      <c r="F103" s="91">
        <f>+'SACO Y GRANEL'!E257</f>
        <v>1227628</v>
      </c>
      <c r="G103" s="90">
        <f>+' C. APARENTE y doméstico'!C362</f>
        <v>1378985</v>
      </c>
      <c r="H103" s="90">
        <f>+' C. APARENTE y doméstico'!D362</f>
        <v>1363324</v>
      </c>
      <c r="I103" s="70"/>
      <c r="J103" s="54"/>
      <c r="K103" s="6"/>
    </row>
    <row r="104" spans="3:11" ht="12.75" customHeight="1" hidden="1">
      <c r="C104" s="89" t="s">
        <v>17</v>
      </c>
      <c r="D104" s="181">
        <f>+'SACO Y GRANEL'!D258</f>
        <v>24107</v>
      </c>
      <c r="E104" s="91">
        <f>+' C. APARENTE y doméstico'!B363</f>
        <v>218900.20500000002</v>
      </c>
      <c r="F104" s="91">
        <f>+'SACO Y GRANEL'!E258</f>
        <v>1045252</v>
      </c>
      <c r="G104" s="90">
        <f>+' C. APARENTE y doméstico'!C363</f>
        <v>1238707</v>
      </c>
      <c r="H104" s="90">
        <f>+' C. APARENTE y doméstico'!D363</f>
        <v>1198511.79</v>
      </c>
      <c r="I104" s="70"/>
      <c r="J104" s="54"/>
      <c r="K104" s="6"/>
    </row>
    <row r="105" spans="3:11" ht="12.75" customHeight="1" hidden="1">
      <c r="C105" s="89" t="s">
        <v>18</v>
      </c>
      <c r="D105" s="181">
        <f>+'SACO Y GRANEL'!D259</f>
        <v>27273</v>
      </c>
      <c r="E105" s="91">
        <f>+' C. APARENTE y doméstico'!B364</f>
        <v>248462</v>
      </c>
      <c r="F105" s="91">
        <f>+'SACO Y GRANEL'!E259</f>
        <v>1173546</v>
      </c>
      <c r="G105" s="90">
        <f>+' C. APARENTE y doméstico'!C364</f>
        <v>1366016</v>
      </c>
      <c r="H105" s="90">
        <f>+' C. APARENTE y doméstico'!D364</f>
        <v>1322548</v>
      </c>
      <c r="I105" s="70"/>
      <c r="J105" s="54"/>
      <c r="K105" s="6"/>
    </row>
    <row r="106" spans="3:11" ht="12.75" customHeight="1" hidden="1">
      <c r="C106" s="89" t="s">
        <v>19</v>
      </c>
      <c r="D106" s="181">
        <f>+'SACO Y GRANEL'!D260</f>
        <v>28857</v>
      </c>
      <c r="E106" s="91">
        <f>+' C. APARENTE y doméstico'!B365</f>
        <v>241330</v>
      </c>
      <c r="F106" s="91">
        <f>+'SACO Y GRANEL'!E260</f>
        <v>1189592</v>
      </c>
      <c r="G106" s="90">
        <f>+' C. APARENTE y doméstico'!C365</f>
        <v>1374405</v>
      </c>
      <c r="H106" s="90">
        <f>+' C. APARENTE y doméstico'!D365</f>
        <v>1348171</v>
      </c>
      <c r="I106" s="70"/>
      <c r="J106" s="54"/>
      <c r="K106" s="6"/>
    </row>
    <row r="107" spans="3:11" ht="12.75" customHeight="1" hidden="1">
      <c r="C107" s="89" t="s">
        <v>10</v>
      </c>
      <c r="D107" s="91">
        <f>+'SACO Y GRANEL'!D261</f>
        <v>23224</v>
      </c>
      <c r="E107" s="91">
        <f>+' C. APARENTE y doméstico'!B366</f>
        <v>234734</v>
      </c>
      <c r="F107" s="91">
        <f>+'SACO Y GRANEL'!E261</f>
        <v>1158334</v>
      </c>
      <c r="G107" s="90">
        <f>+' C. APARENTE y doméstico'!C366</f>
        <v>1344847</v>
      </c>
      <c r="H107" s="90">
        <f>+' C. APARENTE y doméstico'!D366</f>
        <v>1317342</v>
      </c>
      <c r="I107" s="70"/>
      <c r="J107" s="54"/>
      <c r="K107" s="6"/>
    </row>
    <row r="108" spans="3:11" ht="12.75" customHeight="1" hidden="1">
      <c r="C108" s="89" t="s">
        <v>11</v>
      </c>
      <c r="D108" s="91">
        <f>+'SACO Y GRANEL'!D262</f>
        <v>23900</v>
      </c>
      <c r="E108" s="91">
        <f>+' C. APARENTE y doméstico'!B367</f>
        <v>228457</v>
      </c>
      <c r="F108" s="91">
        <f>+'SACO Y GRANEL'!E262</f>
        <v>969719</v>
      </c>
      <c r="G108" s="90">
        <f>+' C. APARENTE y doméstico'!C367</f>
        <v>1200625</v>
      </c>
      <c r="H108" s="90">
        <f>+' C. APARENTE y doméstico'!D367</f>
        <v>1151770</v>
      </c>
      <c r="I108" s="70"/>
      <c r="J108" s="54"/>
      <c r="K108" s="6"/>
    </row>
    <row r="109" spans="3:11" ht="12.75" customHeight="1" hidden="1">
      <c r="C109" s="89" t="s">
        <v>20</v>
      </c>
      <c r="D109" s="91">
        <f>+'SACO Y GRANEL'!D263</f>
        <v>24782</v>
      </c>
      <c r="E109" s="91">
        <f>+' C. APARENTE y doméstico'!B368</f>
        <v>229280</v>
      </c>
      <c r="F109" s="91">
        <f>+'SACO Y GRANEL'!E263</f>
        <v>1118377</v>
      </c>
      <c r="G109" s="90">
        <f>+' C. APARENTE y doméstico'!C368</f>
        <v>1300714</v>
      </c>
      <c r="H109" s="90">
        <f>+' C. APARENTE y doméstico'!D368</f>
        <v>1289256</v>
      </c>
      <c r="I109" s="70"/>
      <c r="J109" s="54"/>
      <c r="K109" s="6"/>
    </row>
    <row r="110" spans="2:11" ht="12.75" customHeight="1" hidden="1">
      <c r="B110" s="82"/>
      <c r="C110" s="89" t="s">
        <v>21</v>
      </c>
      <c r="D110" s="91">
        <f>+'SACO Y GRANEL'!D264</f>
        <v>27020</v>
      </c>
      <c r="E110" s="91">
        <f>+' C. APARENTE y doméstico'!B369</f>
        <v>224736</v>
      </c>
      <c r="F110" s="91">
        <f>+'SACO Y GRANEL'!E264</f>
        <v>1086307</v>
      </c>
      <c r="G110" s="90">
        <f>+' C. APARENTE y doméstico'!C369</f>
        <v>1271182</v>
      </c>
      <c r="H110" s="90">
        <f>+' C. APARENTE y doméstico'!D369</f>
        <v>1264212</v>
      </c>
      <c r="I110" s="70"/>
      <c r="J110" s="54"/>
      <c r="K110" s="6"/>
    </row>
    <row r="111" spans="2:11" ht="12.75" customHeight="1" hidden="1">
      <c r="B111" s="82"/>
      <c r="C111" s="89" t="s">
        <v>22</v>
      </c>
      <c r="D111" s="91">
        <f>+'SACO Y GRANEL'!D265</f>
        <v>34581</v>
      </c>
      <c r="E111" s="91">
        <f>+' C. APARENTE y doméstico'!B370</f>
        <v>252059</v>
      </c>
      <c r="F111" s="91">
        <f>+'SACO Y GRANEL'!E265</f>
        <v>1117580</v>
      </c>
      <c r="G111" s="90">
        <f>+' C. APARENTE y doméstico'!C370</f>
        <v>1345845</v>
      </c>
      <c r="H111" s="90">
        <f>+' C. APARENTE y doméstico'!D370</f>
        <v>1313607</v>
      </c>
      <c r="I111" s="70"/>
      <c r="J111" s="54"/>
      <c r="K111" s="6"/>
    </row>
    <row r="112" spans="2:11" ht="12.75" customHeight="1" hidden="1">
      <c r="B112" s="100"/>
      <c r="C112" s="89" t="s">
        <v>23</v>
      </c>
      <c r="D112" s="91">
        <f>+'SACO Y GRANEL'!D266</f>
        <v>38579</v>
      </c>
      <c r="E112" s="91">
        <f>+' C. APARENTE y doméstico'!B371</f>
        <v>257656</v>
      </c>
      <c r="F112" s="91">
        <f>+'SACO Y GRANEL'!E266</f>
        <v>1063588</v>
      </c>
      <c r="G112" s="90">
        <f>+' C. APARENTE y doméstico'!C371</f>
        <v>1259764</v>
      </c>
      <c r="H112" s="90">
        <f>+' C. APARENTE y doméstico'!D371</f>
        <v>1239077</v>
      </c>
      <c r="I112" s="70"/>
      <c r="J112" s="54"/>
      <c r="K112" s="6"/>
    </row>
    <row r="113" spans="2:11" ht="11.25" customHeight="1" hidden="1">
      <c r="B113" s="82">
        <v>2022</v>
      </c>
      <c r="C113" s="89" t="s">
        <v>25</v>
      </c>
      <c r="D113" s="91">
        <f>+'SACO Y GRANEL'!D267</f>
        <v>32036</v>
      </c>
      <c r="E113" s="91">
        <f>+' C. APARENTE y doméstico'!B372</f>
        <v>208248</v>
      </c>
      <c r="F113" s="91">
        <f>+'SACO Y GRANEL'!E267</f>
        <v>818288</v>
      </c>
      <c r="G113" s="90">
        <f>+' C. APARENTE y doméstico'!C372</f>
        <v>1030199</v>
      </c>
      <c r="H113" s="90">
        <f>+' C. APARENTE y doméstico'!D372</f>
        <v>1013509</v>
      </c>
      <c r="I113" s="69"/>
      <c r="J113" s="69"/>
      <c r="K113" s="6"/>
    </row>
    <row r="114" spans="2:11" ht="12.75" customHeight="1" hidden="1">
      <c r="B114" s="82"/>
      <c r="C114" s="89" t="s">
        <v>15</v>
      </c>
      <c r="D114" s="91">
        <f>+'SACO Y GRANEL'!D268</f>
        <v>33462</v>
      </c>
      <c r="E114" s="91">
        <f>+' C. APARENTE y doméstico'!B373</f>
        <v>243361</v>
      </c>
      <c r="F114" s="91">
        <f>+'SACO Y GRANEL'!E268</f>
        <v>1048370</v>
      </c>
      <c r="G114" s="90">
        <f>+' C. APARENTE y doméstico'!C373</f>
        <v>1258100</v>
      </c>
      <c r="H114" s="90">
        <f>+' C. APARENTE y doméstico'!D373</f>
        <v>1243505</v>
      </c>
      <c r="I114" s="70"/>
      <c r="J114" s="54"/>
      <c r="K114" s="6"/>
    </row>
    <row r="115" spans="2:11" ht="12" customHeight="1" hidden="1">
      <c r="B115" s="82"/>
      <c r="C115" s="89" t="s">
        <v>16</v>
      </c>
      <c r="D115" s="90">
        <f>+'SACO Y GRANEL'!D269</f>
        <v>26395</v>
      </c>
      <c r="E115" s="91">
        <f>+' C. APARENTE y doméstico'!B374</f>
        <v>213487</v>
      </c>
      <c r="F115" s="91">
        <f>+'SACO Y GRANEL'!E269</f>
        <v>953290</v>
      </c>
      <c r="G115" s="90">
        <f>+' C. APARENTE y doméstico'!C374</f>
        <v>1176824</v>
      </c>
      <c r="H115" s="90">
        <f>+' C. APARENTE y doméstico'!D374</f>
        <v>1144723</v>
      </c>
      <c r="I115" s="70"/>
      <c r="J115" s="54"/>
      <c r="K115" s="6"/>
    </row>
    <row r="116" spans="2:11" ht="12.75" customHeight="1" hidden="1">
      <c r="B116" s="82"/>
      <c r="C116" s="89" t="s">
        <v>17</v>
      </c>
      <c r="D116" s="91">
        <f>+'SACO Y GRANEL'!D270</f>
        <v>28210</v>
      </c>
      <c r="E116" s="91">
        <f>+' C. APARENTE y doméstico'!B375</f>
        <v>236816</v>
      </c>
      <c r="F116" s="91">
        <f>+'SACO Y GRANEL'!E270</f>
        <v>1158939</v>
      </c>
      <c r="G116" s="90">
        <f>+' C. APARENTE y doméstico'!C375</f>
        <v>1335576</v>
      </c>
      <c r="H116" s="90">
        <f>+' C. APARENTE y doméstico'!D375</f>
        <v>1335478</v>
      </c>
      <c r="I116" s="70"/>
      <c r="J116" s="54"/>
      <c r="K116" s="6"/>
    </row>
    <row r="117" spans="3:11" ht="12.75" customHeight="1" hidden="1">
      <c r="C117" s="89" t="s">
        <v>18</v>
      </c>
      <c r="D117" s="90">
        <f>+'SACO Y GRANEL'!D271</f>
        <v>32619</v>
      </c>
      <c r="E117" s="91">
        <f>+' C. APARENTE y doméstico'!B376</f>
        <v>251190</v>
      </c>
      <c r="F117" s="90">
        <f>+'SACO Y GRANEL'!E271</f>
        <v>1111319</v>
      </c>
      <c r="G117" s="90">
        <f>+' C. APARENTE y doméstico'!C376</f>
        <v>1337556</v>
      </c>
      <c r="H117" s="90">
        <f>+' C. APARENTE y doméstico'!D376</f>
        <v>1287868</v>
      </c>
      <c r="I117" s="70"/>
      <c r="J117" s="54"/>
      <c r="K117" s="6"/>
    </row>
    <row r="118" spans="2:11" ht="12.75" customHeight="1" hidden="1">
      <c r="B118" s="82"/>
      <c r="C118" s="89" t="s">
        <v>19</v>
      </c>
      <c r="D118" s="91">
        <f>+'SACO Y GRANEL'!D272</f>
        <v>30918</v>
      </c>
      <c r="E118" s="91">
        <f>+' C. APARENTE y doméstico'!B377</f>
        <v>250414</v>
      </c>
      <c r="F118" s="90">
        <f>+'SACO Y GRANEL'!E272</f>
        <v>1154519</v>
      </c>
      <c r="G118" s="90">
        <f>+' C. APARENTE y doméstico'!C377</f>
        <v>1378079</v>
      </c>
      <c r="H118" s="90">
        <f>+' C. APARENTE y doméstico'!D377</f>
        <v>1349140</v>
      </c>
      <c r="I118" s="70"/>
      <c r="J118" s="54"/>
      <c r="K118" s="6"/>
    </row>
    <row r="119" spans="3:11" ht="12.75" customHeight="1" hidden="1">
      <c r="C119" s="89" t="s">
        <v>10</v>
      </c>
      <c r="D119" s="91">
        <f>+'SACO Y GRANEL'!D273</f>
        <v>37676</v>
      </c>
      <c r="E119" s="91">
        <f>+' C. APARENTE y doméstico'!B378</f>
        <v>240923</v>
      </c>
      <c r="F119" s="90">
        <f>+'SACO Y GRANEL'!E273</f>
        <v>1026938</v>
      </c>
      <c r="G119" s="90">
        <f>+' C. APARENTE y doméstico'!C378</f>
        <v>1224600</v>
      </c>
      <c r="H119" s="90">
        <f>+' C. APARENTE y doméstico'!D378</f>
        <v>1204500</v>
      </c>
      <c r="I119" s="70"/>
      <c r="J119" s="54"/>
      <c r="K119" s="6"/>
    </row>
    <row r="120" spans="3:11" ht="12.75" customHeight="1" hidden="1">
      <c r="C120" s="89" t="s">
        <v>11</v>
      </c>
      <c r="D120" s="91">
        <f>+'SACO Y GRANEL'!D274</f>
        <v>31601</v>
      </c>
      <c r="E120" s="91">
        <f>+' C. APARENTE y doméstico'!B379</f>
        <v>215593</v>
      </c>
      <c r="F120" s="90">
        <f>+'SACO Y GRANEL'!E274</f>
        <v>943295</v>
      </c>
      <c r="G120" s="90">
        <f>+' C. APARENTE y doméstico'!C379</f>
        <v>1149300</v>
      </c>
      <c r="H120" s="90">
        <f>+' C. APARENTE y doméstico'!D379</f>
        <v>1112000</v>
      </c>
      <c r="I120" s="70"/>
      <c r="J120" s="54"/>
      <c r="K120" s="6"/>
    </row>
    <row r="121" spans="3:11" ht="12.75" customHeight="1" hidden="1">
      <c r="C121" s="89" t="s">
        <v>20</v>
      </c>
      <c r="D121" s="91">
        <f>+'SACO Y GRANEL'!D275</f>
        <v>36108</v>
      </c>
      <c r="E121" s="91">
        <f>+' C. APARENTE y doméstico'!B380</f>
        <v>231359</v>
      </c>
      <c r="F121" s="90">
        <f>+'SACO Y GRANEL'!E275</f>
        <v>1052548</v>
      </c>
      <c r="G121" s="90">
        <f>+' C. APARENTE y doméstico'!C380</f>
        <v>1248100</v>
      </c>
      <c r="H121" s="90">
        <f>+' C. APARENTE y doméstico'!D380</f>
        <v>1225700</v>
      </c>
      <c r="I121" s="70"/>
      <c r="J121" s="54"/>
      <c r="K121" s="6"/>
    </row>
    <row r="122" spans="3:11" ht="12.75" customHeight="1" hidden="1">
      <c r="C122" s="89" t="s">
        <v>21</v>
      </c>
      <c r="D122" s="91">
        <f>+'SACO Y GRANEL'!D276</f>
        <v>29709</v>
      </c>
      <c r="E122" s="91">
        <f>+' C. APARENTE y doméstico'!B381</f>
        <v>228690</v>
      </c>
      <c r="F122" s="90">
        <f>+'SACO Y GRANEL'!E276</f>
        <v>1036498</v>
      </c>
      <c r="G122" s="90">
        <f>+' C. APARENTE y doméstico'!C381</f>
        <v>1254291</v>
      </c>
      <c r="H122" s="90">
        <f>+' C. APARENTE y doméstico'!D381</f>
        <v>1235435</v>
      </c>
      <c r="I122" s="70"/>
      <c r="J122" s="54"/>
      <c r="K122" s="6"/>
    </row>
    <row r="123" spans="3:11" ht="12.75" customHeight="1" hidden="1">
      <c r="C123" s="89" t="s">
        <v>22</v>
      </c>
      <c r="D123" s="91">
        <f>+'SACO Y GRANEL'!D277</f>
        <v>39743</v>
      </c>
      <c r="E123" s="91">
        <f>+' C. APARENTE y doméstico'!B382</f>
        <v>258831</v>
      </c>
      <c r="F123" s="90">
        <f>+'SACO Y GRANEL'!E277</f>
        <v>1109920</v>
      </c>
      <c r="G123" s="90">
        <f>+' C. APARENTE y doméstico'!C382</f>
        <v>1336900</v>
      </c>
      <c r="H123" s="90">
        <f>+' C. APARENTE y doméstico'!D382</f>
        <v>1314200</v>
      </c>
      <c r="I123" s="70"/>
      <c r="J123" s="54"/>
      <c r="K123" s="6"/>
    </row>
    <row r="124" spans="2:9" ht="11.25" customHeight="1" hidden="1">
      <c r="B124" s="82"/>
      <c r="C124" s="89" t="s">
        <v>23</v>
      </c>
      <c r="D124" s="91">
        <f>+'SACO Y GRANEL'!D278</f>
        <v>39689</v>
      </c>
      <c r="E124" s="91">
        <f>+' C. APARENTE y doméstico'!B383</f>
        <v>241445</v>
      </c>
      <c r="F124" s="90">
        <f>+'SACO Y GRANEL'!E278</f>
        <v>963825</v>
      </c>
      <c r="G124" s="90">
        <f>+' C. APARENTE y doméstico'!C383</f>
        <v>1170025</v>
      </c>
      <c r="H124" s="90">
        <f>+' C. APARENTE y doméstico'!D383</f>
        <v>1145259</v>
      </c>
      <c r="I124" s="70"/>
    </row>
    <row r="125" spans="2:9" ht="12.75" customHeight="1" hidden="1">
      <c r="B125" s="82">
        <v>2023</v>
      </c>
      <c r="C125" s="89" t="s">
        <v>25</v>
      </c>
      <c r="D125" s="91">
        <f>+'SACO Y GRANEL'!D279</f>
        <v>27935</v>
      </c>
      <c r="E125" s="91">
        <f>+' C. APARENTE y doméstico'!B384</f>
        <v>205535</v>
      </c>
      <c r="F125" s="90">
        <f>+'SACO Y GRANEL'!E279</f>
        <v>842125</v>
      </c>
      <c r="G125" s="90">
        <f>+' C. APARENTE y doméstico'!C384</f>
        <v>1067147</v>
      </c>
      <c r="H125" s="90">
        <f>+' C. APARENTE y doméstico'!D384</f>
        <v>1034915</v>
      </c>
      <c r="I125" s="70"/>
    </row>
    <row r="126" spans="2:9" ht="18" customHeight="1">
      <c r="B126" s="82">
        <v>2023</v>
      </c>
      <c r="C126" s="89" t="s">
        <v>15</v>
      </c>
      <c r="D126" s="91">
        <f>+'SACO Y GRANEL'!D280</f>
        <v>33232</v>
      </c>
      <c r="E126" s="91">
        <f>+' C. APARENTE y doméstico'!B385</f>
        <v>228045</v>
      </c>
      <c r="F126" s="90">
        <f>+'SACO Y GRANEL'!E280</f>
        <v>958218</v>
      </c>
      <c r="G126" s="90">
        <f>+' C. APARENTE y doméstico'!C385</f>
        <v>1175580</v>
      </c>
      <c r="H126" s="90">
        <f>+' C. APARENTE y doméstico'!D385</f>
        <v>1149817</v>
      </c>
      <c r="I126" s="70"/>
    </row>
    <row r="127" spans="2:9" ht="12" customHeight="1">
      <c r="B127" s="82"/>
      <c r="C127" s="89" t="s">
        <v>16</v>
      </c>
      <c r="D127" s="91">
        <v>42677</v>
      </c>
      <c r="E127" s="91">
        <f>+' C. APARENTE y doméstico'!B386</f>
        <v>260986</v>
      </c>
      <c r="F127" s="90">
        <v>1242629</v>
      </c>
      <c r="G127" s="90">
        <f>+' C. APARENTE y doméstico'!C386</f>
        <v>1441439</v>
      </c>
      <c r="H127" s="90">
        <f>+' C. APARENTE y doméstico'!D386</f>
        <v>1415917</v>
      </c>
      <c r="I127" s="70"/>
    </row>
    <row r="128" spans="2:9" ht="12" customHeight="1">
      <c r="B128" s="82"/>
      <c r="C128" s="89" t="s">
        <v>17</v>
      </c>
      <c r="D128" s="67" t="s">
        <v>36</v>
      </c>
      <c r="E128" s="91">
        <f>+' C. APARENTE y doméstico'!B387</f>
        <v>217257</v>
      </c>
      <c r="F128" s="108" t="s">
        <v>36</v>
      </c>
      <c r="G128" s="90">
        <f>+' C. APARENTE y doméstico'!C387</f>
        <v>1188104</v>
      </c>
      <c r="H128" s="90">
        <f>+' C. APARENTE y doméstico'!D387</f>
        <v>1161617</v>
      </c>
      <c r="I128" s="70"/>
    </row>
    <row r="129" spans="2:9" ht="12" customHeight="1">
      <c r="B129" s="82"/>
      <c r="C129" s="89" t="s">
        <v>18</v>
      </c>
      <c r="D129" s="67" t="s">
        <v>36</v>
      </c>
      <c r="E129" s="91">
        <f>+' C. APARENTE y doméstico'!B388</f>
        <v>238972</v>
      </c>
      <c r="F129" s="108" t="s">
        <v>36</v>
      </c>
      <c r="G129" s="90">
        <f>+' C. APARENTE y doméstico'!C388</f>
        <v>1360624</v>
      </c>
      <c r="H129" s="90">
        <f>+' C. APARENTE y doméstico'!D388</f>
        <v>1315739</v>
      </c>
      <c r="I129" s="70"/>
    </row>
    <row r="130" spans="2:9" ht="12" customHeight="1">
      <c r="B130" s="82"/>
      <c r="C130" s="89" t="s">
        <v>19</v>
      </c>
      <c r="D130" s="67" t="s">
        <v>36</v>
      </c>
      <c r="E130" s="91">
        <f>+' C. APARENTE y doméstico'!B389</f>
        <v>225713</v>
      </c>
      <c r="F130" s="108" t="s">
        <v>36</v>
      </c>
      <c r="G130" s="90">
        <f>+' C. APARENTE y doméstico'!C389</f>
        <v>1309033</v>
      </c>
      <c r="H130" s="90">
        <f>+' C. APARENTE y doméstico'!D389</f>
        <v>1282470</v>
      </c>
      <c r="I130" s="70"/>
    </row>
    <row r="131" spans="2:9" ht="12" customHeight="1">
      <c r="B131" s="82"/>
      <c r="C131" s="89" t="s">
        <v>10</v>
      </c>
      <c r="D131" s="67" t="s">
        <v>36</v>
      </c>
      <c r="E131" s="91">
        <f>+' C. APARENTE y doméstico'!B390</f>
        <v>220299</v>
      </c>
      <c r="F131" s="108" t="s">
        <v>36</v>
      </c>
      <c r="G131" s="90">
        <f>+' C. APARENTE y doméstico'!C390</f>
        <v>1208018</v>
      </c>
      <c r="H131" s="90">
        <f>+' C. APARENTE y doméstico'!D390</f>
        <v>1172682</v>
      </c>
      <c r="I131" s="70"/>
    </row>
    <row r="132" spans="2:9" ht="12" customHeight="1">
      <c r="B132" s="82"/>
      <c r="C132" s="89" t="s">
        <v>11</v>
      </c>
      <c r="D132" s="67" t="s">
        <v>36</v>
      </c>
      <c r="E132" s="91">
        <f>+' C. APARENTE y doméstico'!B391</f>
        <v>176682</v>
      </c>
      <c r="F132" s="108" t="s">
        <v>36</v>
      </c>
      <c r="G132" s="90">
        <f>+' C. APARENTE y doméstico'!C391</f>
        <v>1067386</v>
      </c>
      <c r="H132" s="90">
        <f>+' C. APARENTE y doméstico'!D391</f>
        <v>1041888</v>
      </c>
      <c r="I132" s="70"/>
    </row>
    <row r="133" spans="2:9" ht="12" customHeight="1">
      <c r="B133" s="82"/>
      <c r="C133" s="89" t="s">
        <v>20</v>
      </c>
      <c r="D133" s="67" t="s">
        <v>36</v>
      </c>
      <c r="E133" s="91">
        <f>+' C. APARENTE y doméstico'!B392</f>
        <v>185105</v>
      </c>
      <c r="F133" s="108" t="s">
        <v>36</v>
      </c>
      <c r="G133" s="90">
        <f>+' C. APARENTE y doméstico'!C392</f>
        <v>1138353</v>
      </c>
      <c r="H133" s="90">
        <f>+' C. APARENTE y doméstico'!D392</f>
        <v>1107000</v>
      </c>
      <c r="I133" s="70"/>
    </row>
    <row r="134" spans="2:9" ht="12" customHeight="1">
      <c r="B134" s="82"/>
      <c r="C134" s="89" t="s">
        <v>21</v>
      </c>
      <c r="D134" s="67" t="s">
        <v>36</v>
      </c>
      <c r="E134" s="91">
        <f>+' C. APARENTE y doméstico'!B393</f>
        <v>207158</v>
      </c>
      <c r="F134" s="108" t="s">
        <v>36</v>
      </c>
      <c r="G134" s="90">
        <f>+' C. APARENTE y doméstico'!C393</f>
        <v>1197300</v>
      </c>
      <c r="H134" s="90">
        <f>+' C. APARENTE y doméstico'!D393</f>
        <v>1147900</v>
      </c>
      <c r="I134" s="70"/>
    </row>
    <row r="135" spans="2:9" ht="12" customHeight="1">
      <c r="B135" s="82"/>
      <c r="C135" s="89" t="s">
        <v>22</v>
      </c>
      <c r="D135" s="67" t="s">
        <v>36</v>
      </c>
      <c r="E135" s="91">
        <f>+' C. APARENTE y doméstico'!B394</f>
        <v>250702</v>
      </c>
      <c r="F135" s="108" t="s">
        <v>36</v>
      </c>
      <c r="G135" s="90">
        <f>+' C. APARENTE y doméstico'!C394</f>
        <v>1290500</v>
      </c>
      <c r="H135" s="90">
        <f>+' C. APARENTE y doméstico'!D394</f>
        <v>1249900</v>
      </c>
      <c r="I135" s="70"/>
    </row>
    <row r="136" spans="2:9" ht="12" customHeight="1">
      <c r="B136" s="82"/>
      <c r="C136" s="89" t="s">
        <v>23</v>
      </c>
      <c r="D136" s="67" t="s">
        <v>36</v>
      </c>
      <c r="E136" s="91">
        <f>+' C. APARENTE y doméstico'!B395</f>
        <v>204309</v>
      </c>
      <c r="F136" s="108" t="s">
        <v>36</v>
      </c>
      <c r="G136" s="90">
        <f>+' C. APARENTE y doméstico'!C395</f>
        <v>1059300</v>
      </c>
      <c r="H136" s="90">
        <f>+' C. APARENTE y doméstico'!D395</f>
        <v>1005100</v>
      </c>
      <c r="I136" s="70"/>
    </row>
    <row r="137" spans="2:9" ht="12" customHeight="1">
      <c r="B137" s="82">
        <v>2024</v>
      </c>
      <c r="C137" s="89" t="s">
        <v>25</v>
      </c>
      <c r="D137" s="67" t="s">
        <v>36</v>
      </c>
      <c r="E137" s="91">
        <f>+' C. APARENTE y doméstico'!B396</f>
        <v>200671</v>
      </c>
      <c r="F137" s="108" t="s">
        <v>36</v>
      </c>
      <c r="G137" s="90">
        <f>+' C. APARENTE y doméstico'!C396</f>
        <v>1055800</v>
      </c>
      <c r="H137" s="90">
        <f>+' C. APARENTE y doméstico'!D396</f>
        <v>1012700</v>
      </c>
      <c r="I137" s="70"/>
    </row>
    <row r="138" spans="2:9" ht="12" customHeight="1">
      <c r="B138" s="82"/>
      <c r="C138" s="89" t="s">
        <v>15</v>
      </c>
      <c r="D138" s="67" t="s">
        <v>36</v>
      </c>
      <c r="E138" s="91">
        <f>+' C. APARENTE y doméstico'!B397</f>
        <v>207803</v>
      </c>
      <c r="F138" s="108" t="s">
        <v>36</v>
      </c>
      <c r="G138" s="90">
        <f>+' C. APARENTE y doméstico'!C397</f>
        <v>1157800</v>
      </c>
      <c r="H138" s="90">
        <f>+' C. APARENTE y doméstico'!D397</f>
        <v>1118600</v>
      </c>
      <c r="I138" s="70"/>
    </row>
    <row r="139" spans="2:9" ht="12" customHeight="1">
      <c r="B139" s="82"/>
      <c r="C139" s="89" t="s">
        <v>16</v>
      </c>
      <c r="D139" s="67" t="s">
        <v>36</v>
      </c>
      <c r="E139" s="91">
        <f>+' C. APARENTE y doméstico'!B398</f>
        <v>192460</v>
      </c>
      <c r="F139" s="108" t="s">
        <v>36</v>
      </c>
      <c r="G139" s="90">
        <f>+' C. APARENTE y doméstico'!C398</f>
        <v>1101600</v>
      </c>
      <c r="H139" s="90">
        <f>+' C. APARENTE y doméstico'!D398</f>
        <v>1063300</v>
      </c>
      <c r="I139" s="70"/>
    </row>
    <row r="140" spans="2:11" ht="17.25" customHeight="1">
      <c r="B140" s="100"/>
      <c r="C140" s="100"/>
      <c r="D140" s="211" t="s">
        <v>9</v>
      </c>
      <c r="E140" s="211"/>
      <c r="F140" s="211"/>
      <c r="G140" s="211"/>
      <c r="H140" s="211"/>
      <c r="J140" s="28"/>
      <c r="K140" s="6"/>
    </row>
    <row r="141" spans="2:11" ht="4.5" customHeight="1">
      <c r="B141" s="89"/>
      <c r="C141" s="89"/>
      <c r="D141" s="101"/>
      <c r="E141" s="101"/>
      <c r="F141" s="102"/>
      <c r="G141" s="101"/>
      <c r="H141" s="101"/>
      <c r="J141" s="28"/>
      <c r="K141" s="6"/>
    </row>
    <row r="142" spans="2:10" ht="11.25" customHeight="1" hidden="1">
      <c r="B142" s="89" t="s">
        <v>3</v>
      </c>
      <c r="C142" s="89"/>
      <c r="D142" s="101">
        <f>+((D7/D6)-1)*100</f>
        <v>-10.891452178151184</v>
      </c>
      <c r="E142" s="101">
        <f>+((E7/E6)-1)*100</f>
        <v>-19.45752577010571</v>
      </c>
      <c r="F142" s="101">
        <f>+((F7/F6)-1)*100</f>
        <v>-17.701433825857414</v>
      </c>
      <c r="G142" s="101">
        <f>+((G7/G6)-1)*100</f>
        <v>-20.987729380767917</v>
      </c>
      <c r="H142" s="101">
        <f>+((H7/H6)-1)*100</f>
        <v>-20.67531215002574</v>
      </c>
      <c r="I142" s="70"/>
      <c r="J142" s="28"/>
    </row>
    <row r="143" spans="2:10" ht="11.25" customHeight="1" hidden="1">
      <c r="B143" s="89" t="s">
        <v>4</v>
      </c>
      <c r="C143" s="89"/>
      <c r="D143" s="101">
        <f>+((D8/D7)-1)*100</f>
        <v>19.200816790036</v>
      </c>
      <c r="E143" s="101">
        <f>+((E8/E7)-1)*100</f>
        <v>2.687915186162826</v>
      </c>
      <c r="F143" s="101">
        <f>+((F8/F7)-1)*100</f>
        <v>2.825959770880515</v>
      </c>
      <c r="G143" s="101">
        <f>+((G8/G7)-1)*100</f>
        <v>0.8160449520031143</v>
      </c>
      <c r="H143" s="101">
        <f>+((H8/H7)-1)*100</f>
        <v>0.5188960544688204</v>
      </c>
      <c r="I143" s="70"/>
      <c r="J143" s="28"/>
    </row>
    <row r="144" spans="2:10" ht="11.25" customHeight="1" hidden="1">
      <c r="B144" s="89" t="s">
        <v>5</v>
      </c>
      <c r="C144" s="89"/>
      <c r="D144" s="101">
        <f>+((D9/D8)-1)*100</f>
        <v>2.7028680554645135</v>
      </c>
      <c r="E144" s="101">
        <f>+((E9/E8)-1)*100</f>
        <v>10.10108780913832</v>
      </c>
      <c r="F144" s="101">
        <f>+((F9/F8)-1)*100</f>
        <v>3.8861403403133377</v>
      </c>
      <c r="G144" s="101">
        <f>+((G9/G8)-1)*100</f>
        <v>6.106415678923183</v>
      </c>
      <c r="H144" s="101">
        <f>+((H9/H8)-1)*100</f>
        <v>6.349011857997766</v>
      </c>
      <c r="I144" s="70"/>
      <c r="J144" s="28"/>
    </row>
    <row r="145" spans="2:9" ht="11.25" customHeight="1">
      <c r="B145" s="89" t="s">
        <v>6</v>
      </c>
      <c r="C145" s="89"/>
      <c r="D145" s="101">
        <f>+((D10/D9)-1)*100</f>
        <v>5.459628280627693</v>
      </c>
      <c r="E145" s="101">
        <f>+((E10/E9)-1)*100</f>
        <v>1.401023048451866</v>
      </c>
      <c r="F145" s="101">
        <f>+((F10/F9)-1)*100</f>
        <v>-2.4368853566206106</v>
      </c>
      <c r="G145" s="101">
        <f>+((G10/G9)-1)*100</f>
        <v>-2.9079890004769404</v>
      </c>
      <c r="H145" s="101">
        <f>+((H10/H9)-1)*100</f>
        <v>-2.420624023851503</v>
      </c>
      <c r="I145" s="70"/>
    </row>
    <row r="146" spans="2:9" ht="11.25" customHeight="1">
      <c r="B146" s="89" t="s">
        <v>7</v>
      </c>
      <c r="C146" s="89"/>
      <c r="D146" s="101">
        <f>+((D11/D10)-1)*100</f>
        <v>-0.6859070313540161</v>
      </c>
      <c r="E146" s="101">
        <f>+((E11/E10)-1)*100</f>
        <v>2.2146183224697857</v>
      </c>
      <c r="F146" s="101">
        <f>+((F11/F10)-1)*100</f>
        <v>12.099055680117177</v>
      </c>
      <c r="G146" s="101">
        <f>+((G11/G10)-1)*100</f>
        <v>11.070061661007857</v>
      </c>
      <c r="H146" s="101">
        <f>+((H11/H10)-1)*100</f>
        <v>11.708977160402757</v>
      </c>
      <c r="I146" s="70"/>
    </row>
    <row r="147" spans="2:9" ht="12" customHeight="1">
      <c r="B147" s="89" t="s">
        <v>8</v>
      </c>
      <c r="C147" s="89"/>
      <c r="D147" s="101">
        <f>+((D12/D11)-1)*100</f>
        <v>-9.897337769706716</v>
      </c>
      <c r="E147" s="101">
        <f>+((E12/E11)-1)*100</f>
        <v>19.86420358203791</v>
      </c>
      <c r="F147" s="101">
        <f>+((F12/F11)-1)*100</f>
        <v>6.838042651954224</v>
      </c>
      <c r="G147" s="101">
        <f>+((G12/G11)-1)*100</f>
        <v>8.618487041676781</v>
      </c>
      <c r="H147" s="101">
        <f>+((H12/H11)-1)*100</f>
        <v>8.293714303527988</v>
      </c>
      <c r="I147" s="70"/>
    </row>
    <row r="148" spans="2:9" ht="12" customHeight="1">
      <c r="B148" s="89" t="s">
        <v>27</v>
      </c>
      <c r="C148" s="89"/>
      <c r="D148" s="101">
        <f>+((D13/D12)-1)*100</f>
        <v>9.068692652794375</v>
      </c>
      <c r="E148" s="101">
        <f>+((E13/E12)-1)*100</f>
        <v>18.094506497029972</v>
      </c>
      <c r="F148" s="101">
        <f>+((F13/F12)-1)*100</f>
        <v>5.334701669666297</v>
      </c>
      <c r="G148" s="101">
        <f>+((G13/G12)-1)*100</f>
        <v>9.35875455862616</v>
      </c>
      <c r="H148" s="101">
        <f>+((H13/H12)-1)*100</f>
        <v>7.976966050659384</v>
      </c>
      <c r="I148" s="70"/>
    </row>
    <row r="149" spans="2:9" ht="12" customHeight="1">
      <c r="B149" s="89" t="s">
        <v>28</v>
      </c>
      <c r="C149" s="89"/>
      <c r="D149" s="101">
        <f>+((D14/D13)-1)*100</f>
        <v>9.134428560798359</v>
      </c>
      <c r="E149" s="101">
        <f>+((E14/E13)-1)*100</f>
        <v>-13.239759467916612</v>
      </c>
      <c r="F149" s="101">
        <f>+((F14/F13)-1)*100</f>
        <v>-7.446454456824913</v>
      </c>
      <c r="G149" s="101">
        <f>+((G14/G13)-1)*100</f>
        <v>-8.823459993723526</v>
      </c>
      <c r="H149" s="101">
        <f>+((H14/H13)-1)*100</f>
        <v>-8.882115380848443</v>
      </c>
      <c r="I149" s="70"/>
    </row>
    <row r="150" spans="2:9" ht="12" customHeight="1">
      <c r="B150" s="89" t="s">
        <v>53</v>
      </c>
      <c r="C150" s="93"/>
      <c r="D150" s="101">
        <f>+((D15/D14)-1)*100</f>
        <v>21.104267521231534</v>
      </c>
      <c r="E150" s="101">
        <f>+((E15/E14)-1)*100</f>
        <v>15.103523462864143</v>
      </c>
      <c r="F150" s="101">
        <f>+((F15/F14)-1)*100</f>
        <v>11.644254361700979</v>
      </c>
      <c r="G150" s="101">
        <f>+((G15/G14)-1)*100</f>
        <v>11.991701374655396</v>
      </c>
      <c r="H150" s="101">
        <f>+((H15/H14)-1)*100</f>
        <v>12.906547505322163</v>
      </c>
      <c r="I150" s="70"/>
    </row>
    <row r="151" spans="2:8" ht="12" customHeight="1">
      <c r="B151" s="89" t="s">
        <v>64</v>
      </c>
      <c r="C151" s="93"/>
      <c r="D151" s="101">
        <f>+((D16/D15)-1)*100</f>
        <v>24.540518222878372</v>
      </c>
      <c r="E151" s="101">
        <f>+((E16/E15)-1)*100</f>
        <v>3.2648390214045753</v>
      </c>
      <c r="F151" s="101">
        <f>+((F16/F15)-1)*100</f>
        <v>-2.906441423032302</v>
      </c>
      <c r="G151" s="101">
        <f>+((G16/G15)-1)*100</f>
        <v>-0.8778628036339109</v>
      </c>
      <c r="H151" s="101">
        <f>+((H16/H15)-1)*100</f>
        <v>-0.5761464651967696</v>
      </c>
    </row>
    <row r="152" spans="2:8" ht="6" customHeight="1">
      <c r="B152" s="89"/>
      <c r="C152" s="93"/>
      <c r="D152" s="104"/>
      <c r="E152" s="104"/>
      <c r="F152" s="105"/>
      <c r="G152" s="104"/>
      <c r="H152" s="104"/>
    </row>
    <row r="153" spans="2:8" ht="11.25" customHeight="1" hidden="1">
      <c r="B153" s="93">
        <f>+B19</f>
        <v>2021</v>
      </c>
      <c r="C153" s="93" t="str">
        <f>+C19</f>
        <v>(Ene-Mar)</v>
      </c>
      <c r="D153" s="104">
        <f>+((D19/D18)-1)*100</f>
        <v>28.707859803266157</v>
      </c>
      <c r="E153" s="104">
        <f>+((E19/E18)-1)*100</f>
        <v>2.925020157321123</v>
      </c>
      <c r="F153" s="104">
        <f>+((F19/F18)-1)*100</f>
        <v>7.276126485214296</v>
      </c>
      <c r="G153" s="104">
        <f>+((G19/G18)-1)*100</f>
        <v>6.173048559788885</v>
      </c>
      <c r="H153" s="104">
        <f>+((H19/H18)-1)*100</f>
        <v>7.345701935773263</v>
      </c>
    </row>
    <row r="154" spans="2:8" ht="11.25" customHeight="1" hidden="1">
      <c r="B154" s="93">
        <f>+B20</f>
        <v>2022</v>
      </c>
      <c r="C154" s="93" t="str">
        <f>+C20</f>
        <v>(Ene-Mar)</v>
      </c>
      <c r="D154" s="104">
        <f>+((D20/D19)-1)*100</f>
        <v>36.37011204273948</v>
      </c>
      <c r="E154" s="104">
        <f>+((E20/E19)-1)*100</f>
        <v>11.673127381841276</v>
      </c>
      <c r="F154" s="199">
        <f>+((F20/F19)-1)*100</f>
        <v>-0.21327152575659758</v>
      </c>
      <c r="G154" s="104">
        <f>+((G20/G19)-1)*100</f>
        <v>4.076469010491679</v>
      </c>
      <c r="H154" s="104">
        <f>+((H20/H19)-1)*100</f>
        <v>4.620781759842463</v>
      </c>
    </row>
    <row r="155" spans="2:8" ht="11.25" customHeight="1">
      <c r="B155" s="93">
        <f>+B21</f>
        <v>2023</v>
      </c>
      <c r="C155" s="93" t="str">
        <f>+C21</f>
        <v>(Ene-Mar)</v>
      </c>
      <c r="D155" s="104">
        <f>+((D21/D20)-1)*100</f>
        <v>13.00534317086177</v>
      </c>
      <c r="E155" s="104">
        <f>+((E21/E20)-1)*100</f>
        <v>4.430939292974245</v>
      </c>
      <c r="F155" s="104">
        <f>+((F21/F20)-1)*100</f>
        <v>7.908798318266852</v>
      </c>
      <c r="G155" s="104">
        <f>+((G21/G20)-1)*100</f>
        <v>6.321362906886718</v>
      </c>
      <c r="H155" s="104">
        <f>+((H21/H20)-1)*100</f>
        <v>5.847365625267331</v>
      </c>
    </row>
    <row r="156" spans="2:8" ht="11.25" customHeight="1">
      <c r="B156" s="93">
        <f>+B22</f>
        <v>2024</v>
      </c>
      <c r="C156" s="93" t="str">
        <f>+C22</f>
        <v>(Ene-Mar)</v>
      </c>
      <c r="D156" s="104" t="s">
        <v>36</v>
      </c>
      <c r="E156" s="104">
        <f>+((E22/E21)-1)*100</f>
        <v>-13.480648347313284</v>
      </c>
      <c r="F156" s="108" t="s">
        <v>36</v>
      </c>
      <c r="G156" s="104">
        <f>+((G22/G21)-1)*100</f>
        <v>-10.014912465942082</v>
      </c>
      <c r="H156" s="104">
        <f>+((H22/H21)-1)*100</f>
        <v>-11.277105877301564</v>
      </c>
    </row>
    <row r="157" spans="2:8" ht="18" customHeight="1" hidden="1">
      <c r="B157" s="89">
        <v>2018</v>
      </c>
      <c r="C157" s="89" t="s">
        <v>24</v>
      </c>
      <c r="D157" s="103">
        <f>((D28/D24)-1)*100</f>
        <v>-25.123648882274242</v>
      </c>
      <c r="E157" s="103">
        <f>((E28/E24)-1)*100</f>
        <v>2.7832139665729505</v>
      </c>
      <c r="F157" s="108">
        <f>((F28/F24)-1)*100</f>
        <v>1.6815894708005041</v>
      </c>
      <c r="G157" s="103">
        <f>((G28/G24)-1)*100</f>
        <v>3.616677564654047</v>
      </c>
      <c r="H157" s="103">
        <f>((H28/H24)-1)*100</f>
        <v>3.2050540264808802</v>
      </c>
    </row>
    <row r="158" spans="2:8" ht="10.5" customHeight="1" hidden="1">
      <c r="B158" s="89"/>
      <c r="C158" s="89" t="s">
        <v>13</v>
      </c>
      <c r="D158" s="103">
        <f>((D29/D25)-1)*100</f>
        <v>-7.959466605685539</v>
      </c>
      <c r="E158" s="103">
        <f>((E29/E25)-1)*100</f>
        <v>25.6229376324953</v>
      </c>
      <c r="F158" s="108">
        <f>((F29/F25)-1)*100</f>
        <v>10.28190629152208</v>
      </c>
      <c r="G158" s="103">
        <f>((G29/G25)-1)*100</f>
        <v>12.666154536937935</v>
      </c>
      <c r="H158" s="103">
        <f>((H29/H25)-1)*100</f>
        <v>13.280253898494653</v>
      </c>
    </row>
    <row r="159" spans="2:8" ht="12.75" customHeight="1" hidden="1">
      <c r="B159" s="89"/>
      <c r="C159" s="89" t="s">
        <v>14</v>
      </c>
      <c r="D159" s="103">
        <f>((D30/D26)-1)*100</f>
        <v>-21.92656384034447</v>
      </c>
      <c r="E159" s="103">
        <f>((E30/E26)-1)*100</f>
        <v>26.894845720233995</v>
      </c>
      <c r="F159" s="108">
        <f>((F30/F26)-1)*100</f>
        <v>9.66715031213865</v>
      </c>
      <c r="G159" s="103">
        <f>((G30/G26)-1)*100</f>
        <v>12.202986082957533</v>
      </c>
      <c r="H159" s="103">
        <f>((H30/H26)-1)*100</f>
        <v>10.952181772499593</v>
      </c>
    </row>
    <row r="160" spans="2:8" ht="10.5" customHeight="1" hidden="1">
      <c r="B160" s="89"/>
      <c r="C160" s="89" t="s">
        <v>12</v>
      </c>
      <c r="D160" s="103">
        <f>((D31/D27)-1)*100</f>
        <v>21.819231994901212</v>
      </c>
      <c r="E160" s="103">
        <f>((E31/E27)-1)*100</f>
        <v>24.42832530260062</v>
      </c>
      <c r="F160" s="108">
        <f>((F31/F27)-1)*100</f>
        <v>5.1806842360443195</v>
      </c>
      <c r="G160" s="103">
        <f>((G31/G27)-1)*100</f>
        <v>5.640490632556583</v>
      </c>
      <c r="H160" s="103">
        <f>((H31/H27)-1)*100</f>
        <v>5.379960759018809</v>
      </c>
    </row>
    <row r="161" spans="2:8" ht="12" customHeight="1" hidden="1">
      <c r="B161" s="89">
        <v>2019</v>
      </c>
      <c r="C161" s="89" t="s">
        <v>24</v>
      </c>
      <c r="D161" s="103">
        <f>((D32/D28)-1)*100</f>
        <v>23.442488003694262</v>
      </c>
      <c r="E161" s="103">
        <f>((E32/E28)-1)*100</f>
        <v>27.8392718298033</v>
      </c>
      <c r="F161" s="108">
        <f>((F32/F28)-1)*100</f>
        <v>19.733866334626306</v>
      </c>
      <c r="G161" s="103">
        <f>((G32/G28)-1)*100</f>
        <v>20.775285979728242</v>
      </c>
      <c r="H161" s="103">
        <f>((H32/H28)-1)*100</f>
        <v>18.601110529128672</v>
      </c>
    </row>
    <row r="162" spans="2:8" ht="12.75" customHeight="1" hidden="1">
      <c r="B162" s="89"/>
      <c r="C162" s="89" t="s">
        <v>13</v>
      </c>
      <c r="D162" s="103">
        <f>((D33/D29)-1)*100</f>
        <v>-7.194322805056053</v>
      </c>
      <c r="E162" s="103">
        <f>((E33/E29)-1)*100</f>
        <v>16.90831058230231</v>
      </c>
      <c r="F162" s="108">
        <f>((F33/F29)-1)*100</f>
        <v>3.2585357387537206</v>
      </c>
      <c r="G162" s="103">
        <f>((G33/G29)-1)*100</f>
        <v>7.608740131994751</v>
      </c>
      <c r="H162" s="103">
        <f>((H33/H29)-1)*100</f>
        <v>5.578630226994896</v>
      </c>
    </row>
    <row r="163" spans="2:8" ht="12.75" customHeight="1" hidden="1">
      <c r="B163" s="89"/>
      <c r="C163" s="89" t="s">
        <v>14</v>
      </c>
      <c r="D163" s="103">
        <f>((D34/D30)-1)*100</f>
        <v>30.69565030053645</v>
      </c>
      <c r="E163" s="103">
        <f>((E34/E30)-1)*100</f>
        <v>18.30211704671587</v>
      </c>
      <c r="F163" s="108">
        <f>((F34/F30)-1)*100</f>
        <v>1.5160691388554914</v>
      </c>
      <c r="G163" s="103">
        <f>((G34/G30)-1)*100</f>
        <v>8.088988745114634</v>
      </c>
      <c r="H163" s="103">
        <f>((H34/H30)-1)*100</f>
        <v>7.696474997140101</v>
      </c>
    </row>
    <row r="164" spans="2:8" ht="12.75" customHeight="1" hidden="1">
      <c r="B164" s="89"/>
      <c r="C164" s="89" t="s">
        <v>12</v>
      </c>
      <c r="D164" s="103">
        <f>((D35/D31)-1)*100</f>
        <v>-1.9260010136847416</v>
      </c>
      <c r="E164" s="103">
        <f>((E35/E31)-1)*100</f>
        <v>11.129567121971329</v>
      </c>
      <c r="F164" s="108">
        <f>((F35/F31)-1)*100</f>
        <v>-1.143108682308247</v>
      </c>
      <c r="G164" s="103">
        <f>((G35/G31)-1)*100</f>
        <v>2.512401040085699</v>
      </c>
      <c r="H164" s="103">
        <f>((H35/H31)-1)*100</f>
        <v>1.4814797744968633</v>
      </c>
    </row>
    <row r="165" spans="2:8" ht="21" customHeight="1" hidden="1">
      <c r="B165" s="89">
        <v>2020</v>
      </c>
      <c r="C165" s="89" t="s">
        <v>24</v>
      </c>
      <c r="D165" s="103">
        <f>((D36/D32)-1)*100</f>
        <v>-14.846380300245599</v>
      </c>
      <c r="E165" s="103">
        <f>((E36/E32)-1)*100</f>
        <v>-9.534073250300812</v>
      </c>
      <c r="F165" s="108">
        <f>((F36/F32)-1)*100</f>
        <v>-14.710641695336035</v>
      </c>
      <c r="G165" s="103">
        <f>((G36/G32)-1)*100</f>
        <v>-12.945342120809201</v>
      </c>
      <c r="H165" s="103">
        <f>((H36/H32)-1)*100</f>
        <v>-13.050962067324146</v>
      </c>
    </row>
    <row r="166" spans="2:8" ht="15" customHeight="1" hidden="1">
      <c r="B166" s="95"/>
      <c r="C166" s="89" t="s">
        <v>13</v>
      </c>
      <c r="D166" s="103">
        <f>((D37/D33)-1)*100</f>
        <v>12.196101397138804</v>
      </c>
      <c r="E166" s="103">
        <f>((E37/E33)-1)*100</f>
        <v>-28.41598231556519</v>
      </c>
      <c r="F166" s="108">
        <f>((F37/F33)-1)*100</f>
        <v>-17.938857150860887</v>
      </c>
      <c r="G166" s="103">
        <f>((G37/G33)-1)*100</f>
        <v>-20.141283864342043</v>
      </c>
      <c r="H166" s="103">
        <f>((H37/H33)-1)*100</f>
        <v>-19.60064028031323</v>
      </c>
    </row>
    <row r="167" spans="2:8" ht="12" customHeight="1" hidden="1">
      <c r="B167" s="96"/>
      <c r="C167" s="89" t="s">
        <v>14</v>
      </c>
      <c r="D167" s="103">
        <f>((D38/D34)-1)*100</f>
        <v>21.219813731146452</v>
      </c>
      <c r="E167" s="103">
        <f>((E38/E34)-1)*100</f>
        <v>-3.357184430054283</v>
      </c>
      <c r="F167" s="108">
        <f>((F38/F34)-1)*100</f>
        <v>4.1847995127981985</v>
      </c>
      <c r="G167" s="103">
        <f>((G38/G34)-1)*100</f>
        <v>-0.43071945593876615</v>
      </c>
      <c r="H167" s="103">
        <f>((H38/H34)-1)*100</f>
        <v>-1.0432428188657306</v>
      </c>
    </row>
    <row r="168" spans="2:8" ht="21.75" customHeight="1" hidden="1">
      <c r="B168" s="82">
        <v>2020</v>
      </c>
      <c r="C168" s="89" t="s">
        <v>12</v>
      </c>
      <c r="D168" s="103">
        <f>((D39/D35)-1)*100</f>
        <v>18.441276985913134</v>
      </c>
      <c r="E168" s="103">
        <f>((E39/E35)-1)*100</f>
        <v>-10.206927167472902</v>
      </c>
      <c r="F168" s="108">
        <f>((F39/F35)-1)*100</f>
        <v>-0.11278464778817776</v>
      </c>
      <c r="G168" s="103">
        <f>((G39/G35)-1)*100</f>
        <v>-1.0670479116176912</v>
      </c>
      <c r="H168" s="103">
        <f>((H39/H35)-1)*100</f>
        <v>-1.2570599260114501</v>
      </c>
    </row>
    <row r="169" spans="2:8" ht="15.75" customHeight="1" hidden="1">
      <c r="B169" s="161">
        <v>2021</v>
      </c>
      <c r="C169" s="161" t="s">
        <v>24</v>
      </c>
      <c r="D169" s="162">
        <f>((D40/D36)-1)*100</f>
        <v>28.707859803266157</v>
      </c>
      <c r="E169" s="162">
        <f>((E40/E36)-1)*100</f>
        <v>2.925020157321123</v>
      </c>
      <c r="F169" s="163">
        <f>((F40/F36)-1)*100</f>
        <v>7.276126485214296</v>
      </c>
      <c r="G169" s="162">
        <f>((G40/G36)-1)*100</f>
        <v>6.173048559788885</v>
      </c>
      <c r="H169" s="162">
        <f>((H40/H36)-1)*100</f>
        <v>7.345701935773263</v>
      </c>
    </row>
    <row r="170" spans="2:8" ht="12.75" customHeight="1" hidden="1">
      <c r="B170" s="81"/>
      <c r="C170" s="89" t="s">
        <v>13</v>
      </c>
      <c r="D170" s="103">
        <f>((D41/D37)-1)*100</f>
        <v>19.66027380916873</v>
      </c>
      <c r="E170" s="103">
        <f>((E41/E37)-1)*100</f>
        <v>34.586306635569095</v>
      </c>
      <c r="F170" s="111">
        <f>((F41/F37)-1)*100</f>
        <v>26.469276454397228</v>
      </c>
      <c r="G170" s="103">
        <f>((G41/G37)-1)*100</f>
        <v>28.811970355100414</v>
      </c>
      <c r="H170" s="103">
        <f>((H41/H37)-1)*100</f>
        <v>28.64861793542439</v>
      </c>
    </row>
    <row r="171" spans="2:8" ht="12.75" customHeight="1" hidden="1">
      <c r="B171" s="81"/>
      <c r="C171" s="89" t="s">
        <v>14</v>
      </c>
      <c r="D171" s="103">
        <f>((D42/D38)-1)*100</f>
        <v>-2.2192607903396833</v>
      </c>
      <c r="E171" s="103">
        <f>((E42/E38)-1)*100</f>
        <v>5.104356794465792</v>
      </c>
      <c r="F171" s="111">
        <f>((F42/F38)-1)*100</f>
        <v>1.8063051338578662</v>
      </c>
      <c r="G171" s="103">
        <f>((G42/G38)-1)*100</f>
        <v>2.8856339438762646</v>
      </c>
      <c r="H171" s="103">
        <f>((H42/H38)-1)*100</f>
        <v>3.7254681614585117</v>
      </c>
    </row>
    <row r="172" spans="2:12" s="78" customFormat="1" ht="3" customHeight="1">
      <c r="B172" s="89"/>
      <c r="C172" s="106" t="s">
        <v>12</v>
      </c>
      <c r="D172" s="103">
        <f>((D43/D39)-1)*100</f>
        <v>41.005250045744354</v>
      </c>
      <c r="E172" s="103">
        <f>((E43/E39)-1)*100</f>
        <v>20.64910427463902</v>
      </c>
      <c r="F172" s="111">
        <f>((F43/F39)-1)*100</f>
        <v>12.652556172424712</v>
      </c>
      <c r="G172" s="103">
        <f>((G43/G39)-1)*100</f>
        <v>12.086573548166424</v>
      </c>
      <c r="H172" s="103">
        <f>((H43/H39)-1)*100</f>
        <v>13.730274899115402</v>
      </c>
      <c r="I172" s="76"/>
      <c r="J172" s="77"/>
      <c r="L172" s="79"/>
    </row>
    <row r="173" spans="2:12" s="78" customFormat="1" ht="17.25" customHeight="1">
      <c r="B173" s="184">
        <v>2022</v>
      </c>
      <c r="C173" s="186" t="s">
        <v>24</v>
      </c>
      <c r="D173" s="187">
        <f>((D44/D40)-1)*100</f>
        <v>36.37011204273948</v>
      </c>
      <c r="E173" s="187">
        <f>((E44/E40)-1)*100</f>
        <v>11.673127381841276</v>
      </c>
      <c r="F173" s="187">
        <f>((F44/F40)-1)*100</f>
        <v>-0.21327152575659758</v>
      </c>
      <c r="G173" s="187">
        <f>((G44/G40)-1)*100</f>
        <v>4.076469010491679</v>
      </c>
      <c r="H173" s="187">
        <f>((H44/H40)-1)*100</f>
        <v>4.620781759842463</v>
      </c>
      <c r="I173" s="76"/>
      <c r="J173" s="77"/>
      <c r="L173" s="79"/>
    </row>
    <row r="174" spans="2:12" s="78" customFormat="1" ht="12" customHeight="1">
      <c r="B174" s="89"/>
      <c r="C174" s="106" t="s">
        <v>13</v>
      </c>
      <c r="D174" s="103">
        <f>((D45/D41)-1)*100</f>
        <v>14.34500292882337</v>
      </c>
      <c r="E174" s="103">
        <f>((E45/E41)-1)*100</f>
        <v>4.194739943555592</v>
      </c>
      <c r="F174" s="103">
        <f>((F45/F41)-1)*100</f>
        <v>0.480784182561278</v>
      </c>
      <c r="G174" s="103">
        <f>((G45/G41)-1)*100</f>
        <v>1.8115275507598616</v>
      </c>
      <c r="H174" s="103">
        <f>((H45/H41)-1)*100</f>
        <v>2.6686237033692217</v>
      </c>
      <c r="I174" s="76"/>
      <c r="J174" s="77"/>
      <c r="L174" s="79"/>
    </row>
    <row r="175" spans="2:12" s="78" customFormat="1" ht="13.5" customHeight="1">
      <c r="B175" s="89"/>
      <c r="C175" s="106" t="s">
        <v>14</v>
      </c>
      <c r="D175" s="103">
        <f>((D46/D42)-1)*100</f>
        <v>46.55939699051539</v>
      </c>
      <c r="E175" s="103">
        <f>((E46/E42)-1)*100</f>
        <v>-0.6637101048274974</v>
      </c>
      <c r="F175" s="103">
        <f>((F46/F42)-1)*100</f>
        <v>-6.889075076314599</v>
      </c>
      <c r="G175" s="103">
        <f>((G46/G42)-1)*100</f>
        <v>-5.82878727133841</v>
      </c>
      <c r="H175" s="103">
        <f>((H46/H42)-1)*100</f>
        <v>-5.7516453950225195</v>
      </c>
      <c r="I175" s="76"/>
      <c r="J175" s="77"/>
      <c r="L175" s="79"/>
    </row>
    <row r="176" spans="2:8" ht="12.75">
      <c r="B176" s="81"/>
      <c r="C176" s="106" t="s">
        <v>12</v>
      </c>
      <c r="D176" s="103">
        <f>((D47/D43)-1)*100</f>
        <v>8.944899181473343</v>
      </c>
      <c r="E176" s="103">
        <f>((E47/E43)-1)*100</f>
        <v>-0.7468163294760299</v>
      </c>
      <c r="F176" s="103">
        <f>((F47/F43)-1)*100</f>
        <v>-4.812033756952994</v>
      </c>
      <c r="G176" s="103">
        <f>((G47/G43)-1)*100</f>
        <v>-2.981202752482659</v>
      </c>
      <c r="H176" s="103">
        <f>((H47/H43)-1)*100</f>
        <v>-3.1963668907929343</v>
      </c>
    </row>
    <row r="177" spans="2:12" s="81" customFormat="1" ht="12.75">
      <c r="B177" s="89">
        <v>2023</v>
      </c>
      <c r="C177" s="106" t="s">
        <v>24</v>
      </c>
      <c r="D177" s="103">
        <f>((D48/D44)-1)*100</f>
        <v>13.00534317086177</v>
      </c>
      <c r="E177" s="103">
        <f>((E48/E44)-1)*100</f>
        <v>4.430939292974245</v>
      </c>
      <c r="F177" s="103">
        <f>((F48/F44)-1)*100</f>
        <v>7.908798318266852</v>
      </c>
      <c r="G177" s="103">
        <f>((G48/G44)-1)*100</f>
        <v>6.321362906886718</v>
      </c>
      <c r="H177" s="103">
        <f>((H48/H44)-1)*100</f>
        <v>5.847365625267331</v>
      </c>
      <c r="I177" s="50"/>
      <c r="J177" s="11"/>
      <c r="L177" s="27"/>
    </row>
    <row r="178" spans="2:12" s="81" customFormat="1" ht="12.75">
      <c r="B178" s="89"/>
      <c r="C178" s="106" t="s">
        <v>13</v>
      </c>
      <c r="D178" s="171" t="s">
        <v>36</v>
      </c>
      <c r="E178" s="103">
        <f>((E49/E45)-1)*100</f>
        <v>-7.648492727715938</v>
      </c>
      <c r="F178" s="103" t="s">
        <v>36</v>
      </c>
      <c r="G178" s="103">
        <f>((G49/G45)-1)*100</f>
        <v>-4.775115391422469</v>
      </c>
      <c r="H178" s="103">
        <f>((H49/H45)-1)*100</f>
        <v>-5.353322831093676</v>
      </c>
      <c r="I178" s="50"/>
      <c r="J178" s="11"/>
      <c r="L178" s="27"/>
    </row>
    <row r="179" spans="2:12" s="81" customFormat="1" ht="12.75">
      <c r="B179" s="89"/>
      <c r="C179" s="106" t="s">
        <v>14</v>
      </c>
      <c r="D179" s="171" t="s">
        <v>36</v>
      </c>
      <c r="E179" s="103">
        <f>((E50/E46)-1)*100</f>
        <v>-15.379102307832094</v>
      </c>
      <c r="F179" s="103" t="s">
        <v>36</v>
      </c>
      <c r="G179" s="103">
        <f>((G50/G46)-1)*100</f>
        <v>-5.749392600773051</v>
      </c>
      <c r="H179" s="103">
        <f>((H50/H46)-1)*100</f>
        <v>-6.2286149850375505</v>
      </c>
      <c r="I179" s="50"/>
      <c r="J179" s="11"/>
      <c r="L179" s="27"/>
    </row>
    <row r="180" spans="2:12" s="81" customFormat="1" ht="12.75">
      <c r="B180" s="89"/>
      <c r="C180" s="106" t="s">
        <v>12</v>
      </c>
      <c r="D180" s="171" t="s">
        <v>36</v>
      </c>
      <c r="E180" s="103">
        <f>((E51/E47)-1)*100</f>
        <v>-9.163253155839913</v>
      </c>
      <c r="F180" s="103" t="s">
        <v>36</v>
      </c>
      <c r="G180" s="103">
        <f>((G51/G47)-1)*100</f>
        <v>-5.692733413874662</v>
      </c>
      <c r="H180" s="103">
        <f>((H51/H47)-1)*100</f>
        <v>-7.902635366535549</v>
      </c>
      <c r="I180" s="50"/>
      <c r="J180" s="11"/>
      <c r="L180" s="27"/>
    </row>
    <row r="181" spans="2:8" ht="16.5" customHeight="1">
      <c r="B181" s="224">
        <v>2024</v>
      </c>
      <c r="C181" s="228" t="s">
        <v>24</v>
      </c>
      <c r="D181" s="225" t="s">
        <v>36</v>
      </c>
      <c r="E181" s="226">
        <f>((E52/E48)-1)*100</f>
        <v>-13.480648347313284</v>
      </c>
      <c r="F181" s="226" t="s">
        <v>36</v>
      </c>
      <c r="G181" s="226">
        <f>((G52/G48)-1)*100</f>
        <v>-10.014912465942082</v>
      </c>
      <c r="H181" s="226">
        <f>((H52/H48)-1)*100</f>
        <v>-11.277105877301564</v>
      </c>
    </row>
    <row r="182" spans="2:12" s="81" customFormat="1" ht="13.5" customHeight="1" hidden="1">
      <c r="B182" s="89">
        <v>2019</v>
      </c>
      <c r="C182" s="89" t="s">
        <v>25</v>
      </c>
      <c r="D182" s="103">
        <f aca="true" t="shared" si="1" ref="D182:H191">+((D77/D65)-1)*100</f>
        <v>46.80699758213625</v>
      </c>
      <c r="E182" s="103">
        <f t="shared" si="1"/>
        <v>35.35110710141445</v>
      </c>
      <c r="F182" s="103">
        <f t="shared" si="1"/>
        <v>9.337340475707645</v>
      </c>
      <c r="G182" s="103">
        <f t="shared" si="1"/>
        <v>13.219008656485641</v>
      </c>
      <c r="H182" s="103">
        <f t="shared" si="1"/>
        <v>11.74528974134843</v>
      </c>
      <c r="I182" s="50"/>
      <c r="J182" s="11"/>
      <c r="L182" s="27"/>
    </row>
    <row r="183" spans="2:8" ht="12" customHeight="1" hidden="1" thickBot="1">
      <c r="B183" s="107"/>
      <c r="C183" s="89" t="s">
        <v>15</v>
      </c>
      <c r="D183" s="108">
        <f t="shared" si="1"/>
        <v>13.886978450252174</v>
      </c>
      <c r="E183" s="108">
        <f t="shared" si="1"/>
        <v>22.48297513245976</v>
      </c>
      <c r="F183" s="108">
        <f t="shared" si="1"/>
        <v>19.272183768214045</v>
      </c>
      <c r="G183" s="108">
        <f t="shared" si="1"/>
        <v>17.868697543778534</v>
      </c>
      <c r="H183" s="108">
        <f t="shared" si="1"/>
        <v>17.611152088555105</v>
      </c>
    </row>
    <row r="184" spans="2:8" ht="12" customHeight="1" hidden="1" thickBot="1">
      <c r="B184" s="107"/>
      <c r="C184" s="89" t="s">
        <v>16</v>
      </c>
      <c r="D184" s="108">
        <f t="shared" si="1"/>
        <v>14.598021533584738</v>
      </c>
      <c r="E184" s="108">
        <f t="shared" si="1"/>
        <v>25.707786944013122</v>
      </c>
      <c r="F184" s="108">
        <f t="shared" si="1"/>
        <v>30.839885670135693</v>
      </c>
      <c r="G184" s="108">
        <f t="shared" si="1"/>
        <v>31.48352419393654</v>
      </c>
      <c r="H184" s="108">
        <f t="shared" si="1"/>
        <v>26.46776379549074</v>
      </c>
    </row>
    <row r="185" spans="2:8" ht="12" customHeight="1" hidden="1" thickBot="1">
      <c r="B185" s="107"/>
      <c r="C185" s="89" t="s">
        <v>17</v>
      </c>
      <c r="D185" s="108">
        <f t="shared" si="1"/>
        <v>-19.579265129003353</v>
      </c>
      <c r="E185" s="108">
        <f t="shared" si="1"/>
        <v>16.58923421980134</v>
      </c>
      <c r="F185" s="108">
        <f t="shared" si="1"/>
        <v>7.674959172963125</v>
      </c>
      <c r="G185" s="108">
        <f t="shared" si="1"/>
        <v>10.239740394360286</v>
      </c>
      <c r="H185" s="108">
        <f t="shared" si="1"/>
        <v>8.293163903259382</v>
      </c>
    </row>
    <row r="186" spans="2:8" ht="12" customHeight="1" hidden="1" thickBot="1">
      <c r="B186" s="107"/>
      <c r="C186" s="89" t="s">
        <v>18</v>
      </c>
      <c r="D186" s="108">
        <f t="shared" si="1"/>
        <v>0.6560157086754836</v>
      </c>
      <c r="E186" s="108">
        <f t="shared" si="1"/>
        <v>21.488513107440998</v>
      </c>
      <c r="F186" s="108">
        <f t="shared" si="1"/>
        <v>6.205742105911449</v>
      </c>
      <c r="G186" s="108">
        <f t="shared" si="1"/>
        <v>10.632088606412848</v>
      </c>
      <c r="H186" s="108">
        <f t="shared" si="1"/>
        <v>8.746870005277874</v>
      </c>
    </row>
    <row r="187" spans="2:8" ht="12" customHeight="1" hidden="1" thickBot="1">
      <c r="B187" s="107"/>
      <c r="C187" s="89" t="s">
        <v>19</v>
      </c>
      <c r="D187" s="108">
        <f t="shared" si="1"/>
        <v>-3.0256385588532386</v>
      </c>
      <c r="E187" s="108">
        <f t="shared" si="1"/>
        <v>12.39204697220526</v>
      </c>
      <c r="F187" s="108">
        <f t="shared" si="1"/>
        <v>-3.6138035101979105</v>
      </c>
      <c r="G187" s="108">
        <f t="shared" si="1"/>
        <v>2.2790200434064323</v>
      </c>
      <c r="H187" s="108">
        <f t="shared" si="1"/>
        <v>-0.00023007012922571235</v>
      </c>
    </row>
    <row r="188" spans="2:8" ht="12" customHeight="1" hidden="1" thickBot="1">
      <c r="B188" s="107"/>
      <c r="C188" s="89" t="s">
        <v>10</v>
      </c>
      <c r="D188" s="108">
        <f t="shared" si="1"/>
        <v>43.27522512121911</v>
      </c>
      <c r="E188" s="108">
        <f t="shared" si="1"/>
        <v>18.607610902734663</v>
      </c>
      <c r="F188" s="108">
        <f t="shared" si="1"/>
        <v>7.471376968566412</v>
      </c>
      <c r="G188" s="108">
        <f t="shared" si="1"/>
        <v>10.989356251795401</v>
      </c>
      <c r="H188" s="108">
        <f t="shared" si="1"/>
        <v>11.784552072728637</v>
      </c>
    </row>
    <row r="189" spans="2:8" ht="12" customHeight="1" hidden="1" thickBot="1">
      <c r="B189" s="107"/>
      <c r="C189" s="89" t="s">
        <v>11</v>
      </c>
      <c r="D189" s="108">
        <f t="shared" si="1"/>
        <v>22.478280076571934</v>
      </c>
      <c r="E189" s="108">
        <f t="shared" si="1"/>
        <v>20.0852836512073</v>
      </c>
      <c r="F189" s="108">
        <f t="shared" si="1"/>
        <v>-5.891899482927743</v>
      </c>
      <c r="G189" s="108">
        <f t="shared" si="1"/>
        <v>4.894685081602201</v>
      </c>
      <c r="H189" s="108">
        <f t="shared" si="1"/>
        <v>3.4602110405510977</v>
      </c>
    </row>
    <row r="190" spans="2:8" ht="12" customHeight="1" hidden="1" thickBot="1">
      <c r="B190" s="107"/>
      <c r="C190" s="89" t="s">
        <v>20</v>
      </c>
      <c r="D190" s="108">
        <f t="shared" si="1"/>
        <v>23.841144993875307</v>
      </c>
      <c r="E190" s="108">
        <f t="shared" si="1"/>
        <v>16.19517556739709</v>
      </c>
      <c r="F190" s="108">
        <f t="shared" si="1"/>
        <v>2.0681632345114664</v>
      </c>
      <c r="G190" s="108">
        <f t="shared" si="1"/>
        <v>8.043958818185226</v>
      </c>
      <c r="H190" s="108">
        <f t="shared" si="1"/>
        <v>7.378723333346415</v>
      </c>
    </row>
    <row r="191" spans="2:8" ht="12" customHeight="1" hidden="1" thickBot="1">
      <c r="B191" s="107"/>
      <c r="C191" s="89" t="s">
        <v>21</v>
      </c>
      <c r="D191" s="108">
        <f t="shared" si="1"/>
        <v>-13.908698808557885</v>
      </c>
      <c r="E191" s="108">
        <f t="shared" si="1"/>
        <v>20.922436843713577</v>
      </c>
      <c r="F191" s="108">
        <f t="shared" si="1"/>
        <v>4.053747337117364</v>
      </c>
      <c r="G191" s="108">
        <f t="shared" si="1"/>
        <v>9.338932779639308</v>
      </c>
      <c r="H191" s="108">
        <f t="shared" si="1"/>
        <v>8.072305421692661</v>
      </c>
    </row>
    <row r="192" spans="2:8" ht="12" customHeight="1" hidden="1">
      <c r="B192" s="109"/>
      <c r="C192" s="89" t="s">
        <v>22</v>
      </c>
      <c r="D192" s="108">
        <f aca="true" t="shared" si="2" ref="D192:H201">+((D87/D75)-1)*100</f>
        <v>0.9209842724224204</v>
      </c>
      <c r="E192" s="108">
        <f t="shared" si="2"/>
        <v>8.14769356762981</v>
      </c>
      <c r="F192" s="108">
        <f t="shared" si="2"/>
        <v>-2.845836372902699</v>
      </c>
      <c r="G192" s="108">
        <f t="shared" si="2"/>
        <v>0.5436398729343983</v>
      </c>
      <c r="H192" s="108">
        <f t="shared" si="2"/>
        <v>-0.636813185248597</v>
      </c>
    </row>
    <row r="193" spans="2:8" ht="12" customHeight="1" hidden="1">
      <c r="B193" s="89"/>
      <c r="C193" s="89" t="s">
        <v>23</v>
      </c>
      <c r="D193" s="108">
        <f t="shared" si="2"/>
        <v>11.367887527906827</v>
      </c>
      <c r="E193" s="108">
        <f t="shared" si="2"/>
        <v>3.0543115480890393</v>
      </c>
      <c r="F193" s="108">
        <f t="shared" si="2"/>
        <v>-6.172490682675214</v>
      </c>
      <c r="G193" s="108">
        <f t="shared" si="2"/>
        <v>-3.978207535994449</v>
      </c>
      <c r="H193" s="108">
        <f t="shared" si="2"/>
        <v>-4.451319152154043</v>
      </c>
    </row>
    <row r="194" spans="2:8" ht="12" customHeight="1" hidden="1" thickBot="1">
      <c r="B194" s="107">
        <v>2020</v>
      </c>
      <c r="C194" s="89" t="s">
        <v>25</v>
      </c>
      <c r="D194" s="108">
        <f t="shared" si="2"/>
        <v>-20.42239875993025</v>
      </c>
      <c r="E194" s="108">
        <f t="shared" si="2"/>
        <v>-11.012913456011407</v>
      </c>
      <c r="F194" s="108">
        <f t="shared" si="2"/>
        <v>-12.27266949108391</v>
      </c>
      <c r="G194" s="108">
        <f t="shared" si="2"/>
        <v>-9.139269840696585</v>
      </c>
      <c r="H194" s="108">
        <f t="shared" si="2"/>
        <v>-10.021424436836824</v>
      </c>
    </row>
    <row r="195" spans="2:8" ht="12" customHeight="1" hidden="1" thickBot="1">
      <c r="B195" s="107"/>
      <c r="C195" s="89" t="s">
        <v>15</v>
      </c>
      <c r="D195" s="108">
        <f t="shared" si="2"/>
        <v>-0.9964269538523474</v>
      </c>
      <c r="E195" s="108">
        <f t="shared" si="2"/>
        <v>4.648399206792075</v>
      </c>
      <c r="F195" s="108">
        <f t="shared" si="2"/>
        <v>-3.335036586878337</v>
      </c>
      <c r="G195" s="108">
        <f t="shared" si="2"/>
        <v>-1.2106439779019817</v>
      </c>
      <c r="H195" s="108">
        <f t="shared" si="2"/>
        <v>-0.17067034294312444</v>
      </c>
    </row>
    <row r="196" spans="2:8" ht="12" customHeight="1" hidden="1">
      <c r="B196" s="110"/>
      <c r="C196" s="89" t="s">
        <v>16</v>
      </c>
      <c r="D196" s="108">
        <f t="shared" si="2"/>
        <v>-22.481877146127427</v>
      </c>
      <c r="E196" s="108">
        <f t="shared" si="2"/>
        <v>-21.495890855326294</v>
      </c>
      <c r="F196" s="108">
        <f t="shared" si="2"/>
        <v>-27.02484521359676</v>
      </c>
      <c r="G196" s="108">
        <f t="shared" si="2"/>
        <v>-26.957935994162895</v>
      </c>
      <c r="H196" s="108">
        <f t="shared" si="2"/>
        <v>-27.410284506052417</v>
      </c>
    </row>
    <row r="197" spans="2:8" ht="12" customHeight="1" hidden="1">
      <c r="B197" s="95"/>
      <c r="C197" s="89" t="s">
        <v>17</v>
      </c>
      <c r="D197" s="108">
        <f t="shared" si="2"/>
        <v>-20.52199413489736</v>
      </c>
      <c r="E197" s="108">
        <f t="shared" si="2"/>
        <v>-52.544226079882236</v>
      </c>
      <c r="F197" s="108">
        <f t="shared" si="2"/>
        <v>-48.303199225609376</v>
      </c>
      <c r="G197" s="108">
        <f t="shared" si="2"/>
        <v>-49.71583325265535</v>
      </c>
      <c r="H197" s="108">
        <f t="shared" si="2"/>
        <v>-48.836008819962174</v>
      </c>
    </row>
    <row r="198" spans="2:8" ht="12" customHeight="1" hidden="1">
      <c r="B198" s="82"/>
      <c r="C198" s="89" t="s">
        <v>18</v>
      </c>
      <c r="D198" s="108">
        <f t="shared" si="2"/>
        <v>10.933274218576816</v>
      </c>
      <c r="E198" s="108">
        <f t="shared" si="2"/>
        <v>-29.430083800658313</v>
      </c>
      <c r="F198" s="108">
        <f t="shared" si="2"/>
        <v>-15.237283907147347</v>
      </c>
      <c r="G198" s="108">
        <f t="shared" si="2"/>
        <v>-15.993135789573865</v>
      </c>
      <c r="H198" s="108">
        <f t="shared" si="2"/>
        <v>-17.402232968808605</v>
      </c>
    </row>
    <row r="199" spans="2:8" ht="12" customHeight="1" hidden="1">
      <c r="B199" s="95"/>
      <c r="C199" s="89" t="s">
        <v>19</v>
      </c>
      <c r="D199" s="108">
        <f t="shared" si="2"/>
        <v>41.279761904761905</v>
      </c>
      <c r="E199" s="108">
        <f t="shared" si="2"/>
        <v>-3.684448927980133</v>
      </c>
      <c r="F199" s="108">
        <f t="shared" si="2"/>
        <v>8.507126299429357</v>
      </c>
      <c r="G199" s="108">
        <f t="shared" si="2"/>
        <v>3.261194625082564</v>
      </c>
      <c r="H199" s="108">
        <f t="shared" si="2"/>
        <v>5.543794804988211</v>
      </c>
    </row>
    <row r="200" spans="2:8" ht="12" customHeight="1" hidden="1">
      <c r="B200" s="82"/>
      <c r="C200" s="89" t="s">
        <v>10</v>
      </c>
      <c r="D200" s="108">
        <f t="shared" si="2"/>
        <v>20.36984811248539</v>
      </c>
      <c r="E200" s="108">
        <f t="shared" si="2"/>
        <v>-5.454071309521935</v>
      </c>
      <c r="F200" s="108">
        <f t="shared" si="2"/>
        <v>-0.1336900684198672</v>
      </c>
      <c r="G200" s="108">
        <f t="shared" si="2"/>
        <v>-1.7713010884677138</v>
      </c>
      <c r="H200" s="108">
        <f t="shared" si="2"/>
        <v>-3.099016257593823</v>
      </c>
    </row>
    <row r="201" spans="2:8" ht="12" customHeight="1" hidden="1">
      <c r="B201" s="82"/>
      <c r="C201" s="89" t="s">
        <v>11</v>
      </c>
      <c r="D201" s="108">
        <f t="shared" si="2"/>
        <v>11.163210099188458</v>
      </c>
      <c r="E201" s="108">
        <f t="shared" si="2"/>
        <v>-10.540227652775291</v>
      </c>
      <c r="F201" s="108">
        <f t="shared" si="2"/>
        <v>5.191733528711495</v>
      </c>
      <c r="G201" s="108">
        <f t="shared" si="2"/>
        <v>-3.905997524388294</v>
      </c>
      <c r="H201" s="108">
        <f t="shared" si="2"/>
        <v>-2.914822154140484</v>
      </c>
    </row>
    <row r="202" spans="2:8" ht="12" customHeight="1" hidden="1">
      <c r="B202" s="82"/>
      <c r="C202" s="89" t="s">
        <v>20</v>
      </c>
      <c r="D202" s="108">
        <f aca="true" t="shared" si="3" ref="D202:H211">+((D97/D85)-1)*100</f>
        <v>31.02712270289969</v>
      </c>
      <c r="E202" s="108">
        <f t="shared" si="3"/>
        <v>6.443119286251275</v>
      </c>
      <c r="F202" s="108">
        <f t="shared" si="3"/>
        <v>8.328380482805532</v>
      </c>
      <c r="G202" s="108">
        <f t="shared" si="3"/>
        <v>4.379678405531373</v>
      </c>
      <c r="H202" s="108">
        <f t="shared" si="3"/>
        <v>2.987195087372818</v>
      </c>
    </row>
    <row r="203" spans="2:8" ht="12" customHeight="1" hidden="1">
      <c r="B203" s="95"/>
      <c r="C203" s="89" t="s">
        <v>21</v>
      </c>
      <c r="D203" s="108">
        <f t="shared" si="3"/>
        <v>26.329365079365076</v>
      </c>
      <c r="E203" s="108">
        <f t="shared" si="3"/>
        <v>-16.57407968862398</v>
      </c>
      <c r="F203" s="108">
        <f t="shared" si="3"/>
        <v>-9.942007105482142</v>
      </c>
      <c r="G203" s="108">
        <f t="shared" si="3"/>
        <v>-10.280228863467588</v>
      </c>
      <c r="H203" s="108">
        <f t="shared" si="3"/>
        <v>-8.955160384359917</v>
      </c>
    </row>
    <row r="204" spans="2:8" ht="12" customHeight="1" hidden="1">
      <c r="B204" s="95"/>
      <c r="C204" s="89" t="s">
        <v>22</v>
      </c>
      <c r="D204" s="108">
        <f t="shared" si="3"/>
        <v>14.858667165855488</v>
      </c>
      <c r="E204" s="108">
        <f t="shared" si="3"/>
        <v>-12.524430670945929</v>
      </c>
      <c r="F204" s="108">
        <f t="shared" si="3"/>
        <v>4.789387499845721</v>
      </c>
      <c r="G204" s="108">
        <f t="shared" si="3"/>
        <v>1.8695671752476883</v>
      </c>
      <c r="H204" s="108">
        <f t="shared" si="3"/>
        <v>0.6673335641436573</v>
      </c>
    </row>
    <row r="205" spans="2:8" ht="18" customHeight="1" hidden="1" thickBot="1">
      <c r="B205" s="107"/>
      <c r="C205" s="89" t="s">
        <v>23</v>
      </c>
      <c r="D205" s="108">
        <f t="shared" si="3"/>
        <v>13.973018367015232</v>
      </c>
      <c r="E205" s="108">
        <f t="shared" si="3"/>
        <v>1.1050547876796823</v>
      </c>
      <c r="F205" s="108">
        <f t="shared" si="3"/>
        <v>8.594979266039982</v>
      </c>
      <c r="G205" s="108">
        <f t="shared" si="3"/>
        <v>8.849962096176455</v>
      </c>
      <c r="H205" s="108">
        <f t="shared" si="3"/>
        <v>7.5283522139128145</v>
      </c>
    </row>
    <row r="206" spans="2:8" ht="12" customHeight="1" hidden="1" thickBot="1">
      <c r="B206" s="107">
        <v>2021</v>
      </c>
      <c r="C206" s="89" t="s">
        <v>25</v>
      </c>
      <c r="D206" s="108">
        <f t="shared" si="3"/>
        <v>8.394205015826639</v>
      </c>
      <c r="E206" s="108">
        <f t="shared" si="3"/>
        <v>-24.450589031092118</v>
      </c>
      <c r="F206" s="108">
        <f t="shared" si="3"/>
        <v>-20.798582325148285</v>
      </c>
      <c r="G206" s="108">
        <f t="shared" si="3"/>
        <v>-19.39062096404215</v>
      </c>
      <c r="H206" s="108">
        <f t="shared" si="3"/>
        <v>-18.5907478818099</v>
      </c>
    </row>
    <row r="207" spans="2:8" ht="12" customHeight="1" hidden="1">
      <c r="B207" s="95"/>
      <c r="C207" s="89" t="s">
        <v>15</v>
      </c>
      <c r="D207" s="108">
        <f t="shared" si="3"/>
        <v>28.231586438265644</v>
      </c>
      <c r="E207" s="108">
        <f t="shared" si="3"/>
        <v>0.06411879621173178</v>
      </c>
      <c r="F207" s="108">
        <f t="shared" si="3"/>
        <v>-4.387423506202648</v>
      </c>
      <c r="G207" s="108">
        <f t="shared" si="3"/>
        <v>-3.6262092626730857</v>
      </c>
      <c r="H207" s="108">
        <f t="shared" si="3"/>
        <v>-4.498060520425207</v>
      </c>
    </row>
    <row r="208" spans="2:8" ht="12" customHeight="1" hidden="1" thickBot="1">
      <c r="B208" s="107"/>
      <c r="C208" s="89" t="s">
        <v>16</v>
      </c>
      <c r="D208" s="108">
        <f t="shared" si="3"/>
        <v>49.81543004798819</v>
      </c>
      <c r="E208" s="108">
        <f t="shared" si="3"/>
        <v>39.36003741209058</v>
      </c>
      <c r="F208" s="108">
        <f t="shared" si="3"/>
        <v>50.059161760966916</v>
      </c>
      <c r="G208" s="108">
        <f t="shared" si="3"/>
        <v>46.34183872720481</v>
      </c>
      <c r="H208" s="108">
        <f t="shared" si="3"/>
        <v>50.69696922702236</v>
      </c>
    </row>
    <row r="209" spans="3:8" ht="12" customHeight="1" hidden="1">
      <c r="C209" s="89" t="s">
        <v>17</v>
      </c>
      <c r="D209" s="108">
        <f t="shared" si="3"/>
        <v>77.8983100878164</v>
      </c>
      <c r="E209" s="108">
        <f t="shared" si="3"/>
        <v>99.82127012816302</v>
      </c>
      <c r="F209" s="108">
        <f t="shared" si="3"/>
        <v>96.70000037636856</v>
      </c>
      <c r="G209" s="108">
        <f t="shared" si="3"/>
        <v>104.32819670292331</v>
      </c>
      <c r="H209" s="108">
        <f t="shared" si="3"/>
        <v>102.2954817229603</v>
      </c>
    </row>
    <row r="210" spans="3:8" ht="11.25" customHeight="1" hidden="1">
      <c r="C210" s="89" t="s">
        <v>18</v>
      </c>
      <c r="D210" s="108">
        <f t="shared" si="3"/>
        <v>9.0004396307102</v>
      </c>
      <c r="E210" s="108">
        <f t="shared" si="3"/>
        <v>31.111744343127313</v>
      </c>
      <c r="F210" s="108">
        <f t="shared" si="3"/>
        <v>15.519912745771647</v>
      </c>
      <c r="G210" s="108">
        <f t="shared" si="3"/>
        <v>17.457546816946355</v>
      </c>
      <c r="H210" s="108">
        <f t="shared" si="3"/>
        <v>18.170628343233485</v>
      </c>
    </row>
    <row r="211" spans="2:8" ht="12" customHeight="1" hidden="1">
      <c r="B211" s="95"/>
      <c r="C211" s="89" t="s">
        <v>19</v>
      </c>
      <c r="D211" s="108">
        <f t="shared" si="3"/>
        <v>1.3166210238044984</v>
      </c>
      <c r="E211" s="108">
        <f t="shared" si="3"/>
        <v>6.070350842640204</v>
      </c>
      <c r="F211" s="108">
        <f t="shared" si="3"/>
        <v>3.6448449934568083</v>
      </c>
      <c r="G211" s="108">
        <f t="shared" si="3"/>
        <v>4.131294052400336</v>
      </c>
      <c r="H211" s="108">
        <f t="shared" si="3"/>
        <v>4.0291522467987395</v>
      </c>
    </row>
    <row r="212" spans="3:8" ht="3" customHeight="1" hidden="1">
      <c r="C212" s="89" t="s">
        <v>10</v>
      </c>
      <c r="D212" s="108">
        <f aca="true" t="shared" si="4" ref="D212:H221">+((D107/D95)-1)*100</f>
        <v>-22.26796532449711</v>
      </c>
      <c r="E212" s="108">
        <f t="shared" si="4"/>
        <v>-2.996296354839978</v>
      </c>
      <c r="F212" s="108">
        <f t="shared" si="4"/>
        <v>-0.7265952012834975</v>
      </c>
      <c r="G212" s="108">
        <f t="shared" si="4"/>
        <v>-0.23789848181156037</v>
      </c>
      <c r="H212" s="108">
        <f t="shared" si="4"/>
        <v>1.1097075579572069</v>
      </c>
    </row>
    <row r="213" spans="3:8" ht="12" customHeight="1" hidden="1">
      <c r="C213" s="89" t="s">
        <v>11</v>
      </c>
      <c r="D213" s="108">
        <f t="shared" si="4"/>
        <v>29.245078953060787</v>
      </c>
      <c r="E213" s="108">
        <f t="shared" si="4"/>
        <v>19.27805287377422</v>
      </c>
      <c r="F213" s="108">
        <f t="shared" si="4"/>
        <v>3.4328318409446057</v>
      </c>
      <c r="G213" s="108">
        <f t="shared" si="4"/>
        <v>7.621941654453446</v>
      </c>
      <c r="H213" s="108">
        <f t="shared" si="4"/>
        <v>6.499552071170767</v>
      </c>
    </row>
    <row r="214" spans="3:8" ht="12" customHeight="1" hidden="1">
      <c r="C214" s="89" t="s">
        <v>20</v>
      </c>
      <c r="D214" s="108">
        <f t="shared" si="4"/>
        <v>-1.5376057848941138</v>
      </c>
      <c r="E214" s="108">
        <f t="shared" si="4"/>
        <v>1.7558430501331657</v>
      </c>
      <c r="F214" s="108">
        <f t="shared" si="4"/>
        <v>3.125360194673399</v>
      </c>
      <c r="G214" s="108">
        <f t="shared" si="4"/>
        <v>2.0437558790048715</v>
      </c>
      <c r="H214" s="108">
        <f t="shared" si="4"/>
        <v>4.054696236760447</v>
      </c>
    </row>
    <row r="215" spans="2:8" ht="12" customHeight="1" hidden="1">
      <c r="B215" s="82"/>
      <c r="C215" s="89" t="s">
        <v>21</v>
      </c>
      <c r="D215" s="108">
        <f t="shared" si="4"/>
        <v>6.093921784199785</v>
      </c>
      <c r="E215" s="108">
        <f t="shared" si="4"/>
        <v>2.5724912058292304</v>
      </c>
      <c r="F215" s="108">
        <f t="shared" si="4"/>
        <v>3.5877381439386458</v>
      </c>
      <c r="G215" s="108">
        <f t="shared" si="4"/>
        <v>1.9927869089216843</v>
      </c>
      <c r="H215" s="108">
        <f t="shared" si="4"/>
        <v>3.8459592150221544</v>
      </c>
    </row>
    <row r="216" spans="3:8" ht="12" customHeight="1" hidden="1">
      <c r="C216" s="89" t="s">
        <v>22</v>
      </c>
      <c r="D216" s="108">
        <f t="shared" si="4"/>
        <v>40.89964552010756</v>
      </c>
      <c r="E216" s="108">
        <f t="shared" si="4"/>
        <v>29.789976369850702</v>
      </c>
      <c r="F216" s="108">
        <f t="shared" si="4"/>
        <v>9.698412308900405</v>
      </c>
      <c r="G216" s="108">
        <f t="shared" si="4"/>
        <v>13.91497037107885</v>
      </c>
      <c r="H216" s="108">
        <f t="shared" si="4"/>
        <v>14.496918834690264</v>
      </c>
    </row>
    <row r="217" spans="2:8" ht="12" customHeight="1" hidden="1">
      <c r="B217" s="82"/>
      <c r="C217" s="89" t="s">
        <v>23</v>
      </c>
      <c r="D217" s="108">
        <f t="shared" si="4"/>
        <v>83.39513215440198</v>
      </c>
      <c r="E217" s="108">
        <f t="shared" si="4"/>
        <v>31.830654075618735</v>
      </c>
      <c r="F217" s="108">
        <f t="shared" si="4"/>
        <v>27.676881172489388</v>
      </c>
      <c r="G217" s="108">
        <f t="shared" si="4"/>
        <v>22.193888191046174</v>
      </c>
      <c r="H217" s="108">
        <f t="shared" si="4"/>
        <v>24.980352751091274</v>
      </c>
    </row>
    <row r="218" spans="2:8" ht="13.5" customHeight="1" hidden="1">
      <c r="B218" s="82">
        <v>2022</v>
      </c>
      <c r="C218" s="89" t="s">
        <v>25</v>
      </c>
      <c r="D218" s="108">
        <f t="shared" si="4"/>
        <v>79.90677823327906</v>
      </c>
      <c r="E218" s="108">
        <f t="shared" si="4"/>
        <v>37.940317006783594</v>
      </c>
      <c r="F218" s="108">
        <f t="shared" si="4"/>
        <v>22.713135281855944</v>
      </c>
      <c r="G218" s="108">
        <f t="shared" si="4"/>
        <v>23.17635566459937</v>
      </c>
      <c r="H218" s="108">
        <f t="shared" si="4"/>
        <v>24.792711727086235</v>
      </c>
    </row>
    <row r="219" spans="2:8" ht="12" customHeight="1" hidden="1">
      <c r="B219" s="95"/>
      <c r="C219" s="89" t="s">
        <v>15</v>
      </c>
      <c r="D219" s="108">
        <f t="shared" si="4"/>
        <v>32.643596146985374</v>
      </c>
      <c r="E219" s="108">
        <f t="shared" si="4"/>
        <v>14.704050531413726</v>
      </c>
      <c r="F219" s="108">
        <f t="shared" si="4"/>
        <v>12.54437653848508</v>
      </c>
      <c r="G219" s="108">
        <f t="shared" si="4"/>
        <v>12.929792514732208</v>
      </c>
      <c r="H219" s="108">
        <f t="shared" si="4"/>
        <v>15.565808733034082</v>
      </c>
    </row>
    <row r="220" spans="3:8" ht="10.5" customHeight="1" hidden="1">
      <c r="C220" s="89" t="s">
        <v>16</v>
      </c>
      <c r="D220" s="108">
        <f t="shared" si="4"/>
        <v>8.39390579442323</v>
      </c>
      <c r="E220" s="108">
        <f t="shared" si="4"/>
        <v>-8.153932197556358</v>
      </c>
      <c r="F220" s="108">
        <f t="shared" si="4"/>
        <v>-22.346997624687603</v>
      </c>
      <c r="G220" s="108">
        <f t="shared" si="4"/>
        <v>-14.660130458271848</v>
      </c>
      <c r="H220" s="108">
        <f t="shared" si="4"/>
        <v>-16.0344129495263</v>
      </c>
    </row>
    <row r="221" spans="3:8" ht="9.75" customHeight="1" hidden="1">
      <c r="C221" s="89" t="s">
        <v>17</v>
      </c>
      <c r="D221" s="108">
        <f t="shared" si="4"/>
        <v>17.01995271083088</v>
      </c>
      <c r="E221" s="108">
        <f t="shared" si="4"/>
        <v>8.184457844614613</v>
      </c>
      <c r="F221" s="108">
        <f t="shared" si="4"/>
        <v>10.876515902385254</v>
      </c>
      <c r="G221" s="108">
        <f t="shared" si="4"/>
        <v>7.820170548806127</v>
      </c>
      <c r="H221" s="108">
        <f t="shared" si="4"/>
        <v>11.42802358247974</v>
      </c>
    </row>
    <row r="222" spans="3:8" ht="13.5" customHeight="1" hidden="1">
      <c r="C222" s="89" t="s">
        <v>18</v>
      </c>
      <c r="D222" s="108">
        <f aca="true" t="shared" si="5" ref="D222:H233">+((D117/D105)-1)*100</f>
        <v>19.601803981960188</v>
      </c>
      <c r="E222" s="108">
        <f t="shared" si="5"/>
        <v>1.0979546168025767</v>
      </c>
      <c r="F222" s="108">
        <f t="shared" si="5"/>
        <v>-5.302476426147762</v>
      </c>
      <c r="G222" s="108">
        <f t="shared" si="5"/>
        <v>-2.083430940779607</v>
      </c>
      <c r="H222" s="108">
        <f t="shared" si="5"/>
        <v>-2.622211065307267</v>
      </c>
    </row>
    <row r="223" spans="2:8" ht="13.5" customHeight="1" hidden="1">
      <c r="B223" s="112"/>
      <c r="C223" s="89" t="s">
        <v>19</v>
      </c>
      <c r="D223" s="108">
        <f t="shared" si="5"/>
        <v>7.142114564923596</v>
      </c>
      <c r="E223" s="108">
        <f t="shared" si="5"/>
        <v>3.7641403886794045</v>
      </c>
      <c r="F223" s="108">
        <f t="shared" si="5"/>
        <v>-2.948321777550622</v>
      </c>
      <c r="G223" s="108">
        <f t="shared" si="5"/>
        <v>0.26731567478290863</v>
      </c>
      <c r="H223" s="108">
        <f t="shared" si="5"/>
        <v>0.07187515530300281</v>
      </c>
    </row>
    <row r="224" spans="3:8" ht="13.5" customHeight="1" hidden="1">
      <c r="C224" s="89" t="s">
        <v>10</v>
      </c>
      <c r="D224" s="108">
        <f t="shared" si="5"/>
        <v>62.228728901136755</v>
      </c>
      <c r="E224" s="108">
        <f t="shared" si="5"/>
        <v>2.6366014297034113</v>
      </c>
      <c r="F224" s="108">
        <f t="shared" si="5"/>
        <v>-11.34353303969321</v>
      </c>
      <c r="G224" s="108">
        <f t="shared" si="5"/>
        <v>-8.941314513844322</v>
      </c>
      <c r="H224" s="108">
        <f t="shared" si="5"/>
        <v>-8.56588494104037</v>
      </c>
    </row>
    <row r="225" spans="3:8" ht="13.5" customHeight="1" hidden="1">
      <c r="C225" s="89" t="s">
        <v>11</v>
      </c>
      <c r="D225" s="108">
        <f t="shared" si="5"/>
        <v>32.22175732217573</v>
      </c>
      <c r="E225" s="108">
        <f t="shared" si="5"/>
        <v>-5.630818928726189</v>
      </c>
      <c r="F225" s="108">
        <f t="shared" si="5"/>
        <v>-2.7249130933806542</v>
      </c>
      <c r="G225" s="108">
        <f t="shared" si="5"/>
        <v>-4.2748568453930265</v>
      </c>
      <c r="H225" s="108">
        <f t="shared" si="5"/>
        <v>-3.4529463347717004</v>
      </c>
    </row>
    <row r="226" spans="3:8" ht="13.5" customHeight="1" hidden="1">
      <c r="C226" s="89" t="s">
        <v>20</v>
      </c>
      <c r="D226" s="108">
        <f t="shared" si="5"/>
        <v>45.702526026955034</v>
      </c>
      <c r="E226" s="108">
        <f t="shared" si="5"/>
        <v>0.9067515701325801</v>
      </c>
      <c r="F226" s="108">
        <f t="shared" si="5"/>
        <v>-5.886118902659831</v>
      </c>
      <c r="G226" s="108">
        <f t="shared" si="5"/>
        <v>-4.0450091257570815</v>
      </c>
      <c r="H226" s="108">
        <f t="shared" si="5"/>
        <v>-4.929664860974081</v>
      </c>
    </row>
    <row r="227" spans="3:8" ht="13.5" customHeight="1" hidden="1">
      <c r="C227" s="89" t="s">
        <v>21</v>
      </c>
      <c r="D227" s="108">
        <f t="shared" si="5"/>
        <v>9.951887490747602</v>
      </c>
      <c r="E227" s="108">
        <f aca="true" t="shared" si="6" ref="E227:E244">+((E122/E110)-1)*100</f>
        <v>1.759397693293474</v>
      </c>
      <c r="F227" s="108">
        <f t="shared" si="5"/>
        <v>-4.58516791293806</v>
      </c>
      <c r="G227" s="108">
        <f aca="true" t="shared" si="7" ref="G227:H232">+((G122/G110)-1)*100</f>
        <v>-1.328763308479819</v>
      </c>
      <c r="H227" s="108">
        <f t="shared" si="7"/>
        <v>-2.2762796113310113</v>
      </c>
    </row>
    <row r="228" spans="3:8" ht="12.75" customHeight="1" hidden="1">
      <c r="C228" s="89" t="s">
        <v>22</v>
      </c>
      <c r="D228" s="108">
        <f t="shared" si="5"/>
        <v>14.927272201497942</v>
      </c>
      <c r="E228" s="108">
        <f t="shared" si="6"/>
        <v>2.6866725647566536</v>
      </c>
      <c r="F228" s="108">
        <f t="shared" si="5"/>
        <v>-0.6854095456253706</v>
      </c>
      <c r="G228" s="108">
        <f t="shared" si="7"/>
        <v>-0.6646382012787555</v>
      </c>
      <c r="H228" s="108">
        <f t="shared" si="7"/>
        <v>0.04514287758818902</v>
      </c>
    </row>
    <row r="229" spans="2:8" ht="12.75" hidden="1">
      <c r="B229" s="173"/>
      <c r="C229" s="89" t="s">
        <v>23</v>
      </c>
      <c r="D229" s="108">
        <f t="shared" si="5"/>
        <v>2.877212991523881</v>
      </c>
      <c r="E229" s="108">
        <f t="shared" si="6"/>
        <v>-6.291722296395196</v>
      </c>
      <c r="F229" s="108">
        <f t="shared" si="5"/>
        <v>-9.37985385318375</v>
      </c>
      <c r="G229" s="108">
        <f t="shared" si="7"/>
        <v>-7.123477095709985</v>
      </c>
      <c r="H229" s="108">
        <f t="shared" si="7"/>
        <v>-7.5716037017877</v>
      </c>
    </row>
    <row r="230" spans="2:8" ht="12.75" customHeight="1" hidden="1">
      <c r="B230" s="82">
        <v>2023</v>
      </c>
      <c r="C230" s="89" t="s">
        <v>25</v>
      </c>
      <c r="D230" s="108">
        <f t="shared" si="5"/>
        <v>-12.801223623423652</v>
      </c>
      <c r="E230" s="108">
        <f t="shared" si="6"/>
        <v>-1.3027736160731385</v>
      </c>
      <c r="F230" s="108">
        <f t="shared" si="5"/>
        <v>2.9130330641534474</v>
      </c>
      <c r="G230" s="108">
        <f t="shared" si="7"/>
        <v>3.586491541925385</v>
      </c>
      <c r="H230" s="108">
        <f t="shared" si="7"/>
        <v>2.112068072409823</v>
      </c>
    </row>
    <row r="231" spans="2:8" ht="19.5" customHeight="1">
      <c r="B231" s="82">
        <v>2023</v>
      </c>
      <c r="C231" s="89" t="s">
        <v>15</v>
      </c>
      <c r="D231" s="108">
        <f t="shared" si="5"/>
        <v>-0.6873468411929928</v>
      </c>
      <c r="E231" s="108">
        <f t="shared" si="6"/>
        <v>-6.293531009487962</v>
      </c>
      <c r="F231" s="108">
        <f t="shared" si="5"/>
        <v>-8.59925408014346</v>
      </c>
      <c r="G231" s="108">
        <f t="shared" si="7"/>
        <v>-6.55909705110882</v>
      </c>
      <c r="H231" s="108">
        <f t="shared" si="7"/>
        <v>-7.534187638972101</v>
      </c>
    </row>
    <row r="232" spans="2:8" ht="12.75">
      <c r="B232" s="82"/>
      <c r="C232" s="89" t="s">
        <v>16</v>
      </c>
      <c r="D232" s="108">
        <f t="shared" si="5"/>
        <v>61.685925364652405</v>
      </c>
      <c r="E232" s="108">
        <f t="shared" si="6"/>
        <v>22.249129923601906</v>
      </c>
      <c r="F232" s="108">
        <f t="shared" si="5"/>
        <v>30.351624374534513</v>
      </c>
      <c r="G232" s="108">
        <f t="shared" si="7"/>
        <v>22.48552034968696</v>
      </c>
      <c r="H232" s="108">
        <f t="shared" si="7"/>
        <v>23.69079681285342</v>
      </c>
    </row>
    <row r="233" spans="2:8" ht="12.75">
      <c r="B233" s="82"/>
      <c r="C233" s="89" t="s">
        <v>17</v>
      </c>
      <c r="D233" s="111" t="s">
        <v>36</v>
      </c>
      <c r="E233" s="108">
        <f t="shared" si="6"/>
        <v>-8.25915478683873</v>
      </c>
      <c r="F233" s="108" t="s">
        <v>36</v>
      </c>
      <c r="G233" s="108">
        <f aca="true" t="shared" si="8" ref="G233:H244">+((G128/G116)-1)*100</f>
        <v>-11.041827645899593</v>
      </c>
      <c r="H233" s="108">
        <f t="shared" si="8"/>
        <v>-13.018634526364348</v>
      </c>
    </row>
    <row r="234" spans="3:8" ht="12.75">
      <c r="C234" s="89" t="s">
        <v>18</v>
      </c>
      <c r="D234" s="111" t="s">
        <v>36</v>
      </c>
      <c r="E234" s="108">
        <f t="shared" si="6"/>
        <v>-4.864047135634375</v>
      </c>
      <c r="F234" s="108" t="s">
        <v>36</v>
      </c>
      <c r="G234" s="108">
        <f t="shared" si="8"/>
        <v>1.7246380712284237</v>
      </c>
      <c r="H234" s="108">
        <f t="shared" si="8"/>
        <v>2.164119304152279</v>
      </c>
    </row>
    <row r="235" spans="3:8" ht="12.75">
      <c r="C235" s="89" t="s">
        <v>19</v>
      </c>
      <c r="D235" s="111" t="s">
        <v>36</v>
      </c>
      <c r="E235" s="108">
        <f t="shared" si="6"/>
        <v>-9.864065108180853</v>
      </c>
      <c r="F235" s="108" t="s">
        <v>36</v>
      </c>
      <c r="G235" s="108">
        <f t="shared" si="8"/>
        <v>-5.0103078270549055</v>
      </c>
      <c r="H235" s="108">
        <f t="shared" si="8"/>
        <v>-4.941666543131184</v>
      </c>
    </row>
    <row r="236" spans="3:8" ht="12.75">
      <c r="C236" s="89" t="s">
        <v>10</v>
      </c>
      <c r="D236" s="111" t="s">
        <v>36</v>
      </c>
      <c r="E236" s="108">
        <f t="shared" si="6"/>
        <v>-8.560411417755876</v>
      </c>
      <c r="F236" s="108" t="s">
        <v>36</v>
      </c>
      <c r="G236" s="108">
        <f t="shared" si="8"/>
        <v>-1.354074799934668</v>
      </c>
      <c r="H236" s="108">
        <f t="shared" si="8"/>
        <v>-2.6415940224159384</v>
      </c>
    </row>
    <row r="237" spans="3:8" ht="12.75">
      <c r="C237" s="89" t="s">
        <v>11</v>
      </c>
      <c r="D237" s="111" t="s">
        <v>36</v>
      </c>
      <c r="E237" s="108">
        <f t="shared" si="6"/>
        <v>-18.048359640619125</v>
      </c>
      <c r="F237" s="108" t="s">
        <v>36</v>
      </c>
      <c r="G237" s="108">
        <f t="shared" si="8"/>
        <v>-7.127294875141388</v>
      </c>
      <c r="H237" s="108">
        <f t="shared" si="8"/>
        <v>-6.305035971223017</v>
      </c>
    </row>
    <row r="238" spans="3:8" ht="12.75">
      <c r="C238" s="89" t="s">
        <v>20</v>
      </c>
      <c r="D238" s="103" t="s">
        <v>36</v>
      </c>
      <c r="E238" s="108">
        <f t="shared" si="6"/>
        <v>-19.992306329124865</v>
      </c>
      <c r="F238" s="103" t="s">
        <v>36</v>
      </c>
      <c r="G238" s="108">
        <f t="shared" si="8"/>
        <v>-8.793125550837278</v>
      </c>
      <c r="H238" s="108">
        <f t="shared" si="8"/>
        <v>-9.684262054336301</v>
      </c>
    </row>
    <row r="239" spans="3:8" ht="12.75">
      <c r="C239" s="89" t="s">
        <v>21</v>
      </c>
      <c r="D239" s="103" t="s">
        <v>36</v>
      </c>
      <c r="E239" s="108">
        <f t="shared" si="6"/>
        <v>-9.415365779002139</v>
      </c>
      <c r="F239" s="103" t="s">
        <v>36</v>
      </c>
      <c r="G239" s="108">
        <f t="shared" si="8"/>
        <v>-4.543682446896291</v>
      </c>
      <c r="H239" s="108">
        <f t="shared" si="8"/>
        <v>-7.085358598388424</v>
      </c>
    </row>
    <row r="240" spans="3:8" ht="12.75">
      <c r="C240" s="89" t="s">
        <v>22</v>
      </c>
      <c r="D240" s="103" t="s">
        <v>36</v>
      </c>
      <c r="E240" s="108">
        <f t="shared" si="6"/>
        <v>-3.1406593491505985</v>
      </c>
      <c r="F240" s="103" t="s">
        <v>36</v>
      </c>
      <c r="G240" s="108">
        <f t="shared" si="8"/>
        <v>-3.470715835141003</v>
      </c>
      <c r="H240" s="108">
        <f t="shared" si="8"/>
        <v>-4.892710394156142</v>
      </c>
    </row>
    <row r="241" spans="3:8" ht="12.75">
      <c r="C241" s="89" t="s">
        <v>23</v>
      </c>
      <c r="D241" s="103" t="s">
        <v>36</v>
      </c>
      <c r="E241" s="108">
        <f t="shared" si="6"/>
        <v>-15.380728530307108</v>
      </c>
      <c r="F241" s="103" t="s">
        <v>36</v>
      </c>
      <c r="G241" s="108">
        <f t="shared" si="8"/>
        <v>-9.463473002713618</v>
      </c>
      <c r="H241" s="108">
        <f t="shared" si="8"/>
        <v>-12.238192408878689</v>
      </c>
    </row>
    <row r="242" spans="2:8" ht="12.75">
      <c r="B242" s="82">
        <v>2024</v>
      </c>
      <c r="C242" s="89" t="s">
        <v>25</v>
      </c>
      <c r="D242" s="103" t="s">
        <v>36</v>
      </c>
      <c r="E242" s="108">
        <f t="shared" si="6"/>
        <v>-2.3665069209623635</v>
      </c>
      <c r="F242" s="103" t="s">
        <v>36</v>
      </c>
      <c r="G242" s="108">
        <f t="shared" si="8"/>
        <v>-1.0633024316237583</v>
      </c>
      <c r="H242" s="108">
        <f t="shared" si="8"/>
        <v>-2.1465530985636527</v>
      </c>
    </row>
    <row r="243" spans="2:8" ht="12.75">
      <c r="B243" s="82"/>
      <c r="C243" s="89" t="s">
        <v>15</v>
      </c>
      <c r="D243" s="103" t="s">
        <v>36</v>
      </c>
      <c r="E243" s="108">
        <f t="shared" si="6"/>
        <v>-8.87631827051678</v>
      </c>
      <c r="F243" s="103" t="s">
        <v>36</v>
      </c>
      <c r="G243" s="108">
        <f t="shared" si="8"/>
        <v>-1.512444920805045</v>
      </c>
      <c r="H243" s="108">
        <f t="shared" si="8"/>
        <v>-2.714953770904416</v>
      </c>
    </row>
    <row r="244" spans="2:8" ht="12.75">
      <c r="B244" s="82"/>
      <c r="C244" s="89" t="s">
        <v>16</v>
      </c>
      <c r="D244" s="103" t="s">
        <v>36</v>
      </c>
      <c r="E244" s="108">
        <f t="shared" si="6"/>
        <v>-26.256580812763907</v>
      </c>
      <c r="F244" s="103" t="s">
        <v>36</v>
      </c>
      <c r="G244" s="108">
        <f t="shared" si="8"/>
        <v>-23.57637055747763</v>
      </c>
      <c r="H244" s="108">
        <f t="shared" si="8"/>
        <v>-24.903790264542348</v>
      </c>
    </row>
    <row r="245" spans="2:8" ht="27.75" customHeight="1">
      <c r="B245" s="149"/>
      <c r="C245" s="206" t="s">
        <v>72</v>
      </c>
      <c r="D245" s="206"/>
      <c r="E245" s="206"/>
      <c r="F245" s="206"/>
      <c r="G245" s="206"/>
      <c r="H245" s="206"/>
    </row>
    <row r="246" spans="2:8" ht="11.25" customHeight="1">
      <c r="B246" s="88"/>
      <c r="C246" s="202" t="s">
        <v>73</v>
      </c>
      <c r="D246" s="202"/>
      <c r="E246" s="202"/>
      <c r="F246" s="202"/>
      <c r="G246" s="202"/>
      <c r="H246" s="202"/>
    </row>
  </sheetData>
  <sheetProtection/>
  <mergeCells count="10">
    <mergeCell ref="C246:H246"/>
    <mergeCell ref="B2:F2"/>
    <mergeCell ref="M13:N13"/>
    <mergeCell ref="M77:N77"/>
    <mergeCell ref="M78:N78"/>
    <mergeCell ref="C245:H245"/>
    <mergeCell ref="F3:H3"/>
    <mergeCell ref="B3:C4"/>
    <mergeCell ref="D140:H140"/>
    <mergeCell ref="D5:H5"/>
  </mergeCells>
  <printOptions/>
  <pageMargins left="0" right="0" top="0" bottom="0" header="0.5118110236220472" footer="0.5118110236220472"/>
  <pageSetup horizontalDpi="600" verticalDpi="600" orientation="portrait" paperSize="9" scale="83" r:id="rId1"/>
  <ignoredErrors>
    <ignoredError sqref="B142:B147 B6:B12 B148:B149" numberStoredAsText="1"/>
    <ignoredError sqref="F31 F25:F30 F24 D31:D33 D25:D30 D34 D35 E24:E31 D24 G24: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84"/>
  <sheetViews>
    <sheetView zoomScale="115" zoomScaleNormal="115" zoomScaleSheetLayoutView="115" workbookViewId="0" topLeftCell="A259">
      <selection activeCell="E282" sqref="E282"/>
    </sheetView>
  </sheetViews>
  <sheetFormatPr defaultColWidth="11.421875" defaultRowHeight="12.75"/>
  <cols>
    <col min="1" max="1" width="12.140625" style="0" customWidth="1"/>
    <col min="2" max="2" width="11.57421875" style="169" customWidth="1"/>
    <col min="3" max="3" width="4.421875" style="169" customWidth="1"/>
    <col min="4" max="4" width="25.28125" style="5" customWidth="1"/>
    <col min="5" max="5" width="23.140625" style="157" customWidth="1"/>
    <col min="6" max="6" width="14.00390625" style="6" customWidth="1"/>
    <col min="7" max="7" width="14.00390625" style="80" customWidth="1"/>
    <col min="8" max="8" width="14.00390625" style="6" customWidth="1"/>
    <col min="9" max="9" width="15.00390625" style="0" customWidth="1"/>
    <col min="10" max="10" width="13.140625" style="0" bestFit="1" customWidth="1"/>
    <col min="11" max="11" width="13.00390625" style="0" customWidth="1"/>
  </cols>
  <sheetData>
    <row r="1" spans="4:13" ht="24" customHeight="1" thickBot="1">
      <c r="D1" s="219" t="s">
        <v>65</v>
      </c>
      <c r="E1" s="220"/>
      <c r="F1" s="221"/>
      <c r="G1" s="221"/>
      <c r="H1" s="221"/>
      <c r="I1" s="221"/>
      <c r="L1" s="52"/>
      <c r="M1" s="52"/>
    </row>
    <row r="2" spans="4:13" ht="30" customHeight="1">
      <c r="D2" s="167" t="s">
        <v>66</v>
      </c>
      <c r="E2" s="168" t="s">
        <v>67</v>
      </c>
      <c r="F2" s="121"/>
      <c r="G2" s="122"/>
      <c r="H2" s="121"/>
      <c r="I2" s="63"/>
      <c r="L2" s="63"/>
      <c r="M2" s="63"/>
    </row>
    <row r="3" spans="2:9" ht="12.75">
      <c r="B3" s="170">
        <v>2000</v>
      </c>
      <c r="C3" s="170">
        <v>1</v>
      </c>
      <c r="D3" s="156">
        <v>90409</v>
      </c>
      <c r="E3" s="156">
        <v>2355645</v>
      </c>
      <c r="F3" s="123"/>
      <c r="G3" s="124"/>
      <c r="I3" s="80"/>
    </row>
    <row r="4" spans="2:9" ht="12.75">
      <c r="B4" s="170"/>
      <c r="C4" s="170">
        <v>2</v>
      </c>
      <c r="D4" s="156">
        <v>114442</v>
      </c>
      <c r="E4" s="156">
        <v>2906860</v>
      </c>
      <c r="F4" s="123"/>
      <c r="G4" s="124"/>
      <c r="I4" s="6"/>
    </row>
    <row r="5" spans="2:9" ht="12.75">
      <c r="B5" s="170"/>
      <c r="C5" s="170">
        <v>3</v>
      </c>
      <c r="D5" s="156">
        <v>118683</v>
      </c>
      <c r="E5" s="156">
        <v>3328686</v>
      </c>
      <c r="F5" s="123"/>
      <c r="G5" s="124"/>
      <c r="I5" s="6"/>
    </row>
    <row r="6" spans="2:9" ht="12.75">
      <c r="B6" s="170"/>
      <c r="C6" s="170">
        <v>4</v>
      </c>
      <c r="D6" s="156">
        <v>98622</v>
      </c>
      <c r="E6" s="156">
        <v>2552446</v>
      </c>
      <c r="F6" s="123"/>
      <c r="G6" s="124"/>
      <c r="I6" s="6"/>
    </row>
    <row r="7" spans="2:9" ht="12.75">
      <c r="B7" s="170"/>
      <c r="C7" s="170">
        <v>5</v>
      </c>
      <c r="D7" s="156">
        <v>105701</v>
      </c>
      <c r="E7" s="156">
        <v>3181897</v>
      </c>
      <c r="F7" s="123"/>
      <c r="G7" s="124"/>
      <c r="I7" s="6"/>
    </row>
    <row r="8" spans="2:9" ht="12.75">
      <c r="B8" s="170"/>
      <c r="C8" s="170">
        <v>6</v>
      </c>
      <c r="D8" s="156">
        <v>109789</v>
      </c>
      <c r="E8" s="156">
        <v>3312935</v>
      </c>
      <c r="F8" s="123"/>
      <c r="G8" s="124"/>
      <c r="I8" s="6"/>
    </row>
    <row r="9" spans="2:9" ht="12.75">
      <c r="B9" s="170"/>
      <c r="C9" s="170">
        <v>7</v>
      </c>
      <c r="D9" s="156">
        <v>93682</v>
      </c>
      <c r="E9" s="156">
        <v>3130985</v>
      </c>
      <c r="F9" s="123"/>
      <c r="G9" s="124"/>
      <c r="I9" s="6"/>
    </row>
    <row r="10" spans="2:9" ht="12.75">
      <c r="B10" s="170"/>
      <c r="C10" s="170">
        <v>8</v>
      </c>
      <c r="D10" s="156">
        <v>82032</v>
      </c>
      <c r="E10" s="156">
        <v>2824972</v>
      </c>
      <c r="F10" s="123"/>
      <c r="G10" s="124"/>
      <c r="I10" s="6"/>
    </row>
    <row r="11" spans="2:9" ht="12.75">
      <c r="B11" s="170"/>
      <c r="C11" s="170">
        <v>9</v>
      </c>
      <c r="D11" s="156">
        <v>106682</v>
      </c>
      <c r="E11" s="156">
        <v>3109742</v>
      </c>
      <c r="F11" s="123"/>
      <c r="G11" s="124"/>
      <c r="I11" s="6"/>
    </row>
    <row r="12" spans="2:9" ht="12.75">
      <c r="B12" s="170"/>
      <c r="C12" s="170">
        <v>10</v>
      </c>
      <c r="D12" s="156">
        <v>83882</v>
      </c>
      <c r="E12" s="156">
        <v>2987870</v>
      </c>
      <c r="F12" s="123"/>
      <c r="G12" s="124"/>
      <c r="I12" s="6"/>
    </row>
    <row r="13" spans="2:9" ht="12.75">
      <c r="B13" s="170"/>
      <c r="C13" s="170">
        <v>11</v>
      </c>
      <c r="D13" s="156">
        <v>101780</v>
      </c>
      <c r="E13" s="156">
        <v>3154588</v>
      </c>
      <c r="F13" s="123"/>
      <c r="G13" s="124"/>
      <c r="I13" s="6"/>
    </row>
    <row r="14" spans="2:9" ht="12.75">
      <c r="B14" s="170"/>
      <c r="C14" s="170">
        <v>12</v>
      </c>
      <c r="D14" s="156">
        <v>100199</v>
      </c>
      <c r="E14" s="156">
        <v>2397103</v>
      </c>
      <c r="F14" s="123">
        <f>+SUM(D3:D14)</f>
        <v>1205903</v>
      </c>
      <c r="G14" s="123">
        <f>+SUM(E3:E14)</f>
        <v>35243729</v>
      </c>
      <c r="I14" s="6"/>
    </row>
    <row r="15" spans="2:9" ht="12.75">
      <c r="B15" s="170">
        <v>2001</v>
      </c>
      <c r="C15" s="170">
        <v>1</v>
      </c>
      <c r="D15" s="156">
        <v>106165</v>
      </c>
      <c r="E15" s="156">
        <v>2804281</v>
      </c>
      <c r="F15" s="123"/>
      <c r="G15" s="124"/>
      <c r="I15" s="80"/>
    </row>
    <row r="16" spans="2:9" ht="12.75">
      <c r="B16" s="170"/>
      <c r="C16" s="170">
        <v>2</v>
      </c>
      <c r="D16" s="156">
        <v>113668</v>
      </c>
      <c r="E16" s="156">
        <v>2978222</v>
      </c>
      <c r="F16" s="123"/>
      <c r="G16" s="124"/>
      <c r="I16" s="6"/>
    </row>
    <row r="17" spans="2:9" ht="12.75">
      <c r="B17" s="170"/>
      <c r="C17" s="170">
        <v>3</v>
      </c>
      <c r="D17" s="156">
        <v>126556</v>
      </c>
      <c r="E17" s="156">
        <v>3338852</v>
      </c>
      <c r="F17" s="123"/>
      <c r="G17" s="124"/>
      <c r="I17" s="6"/>
    </row>
    <row r="18" spans="2:9" ht="12.75">
      <c r="B18" s="170"/>
      <c r="C18" s="170">
        <v>4</v>
      </c>
      <c r="D18" s="156">
        <v>108904</v>
      </c>
      <c r="E18" s="156">
        <v>3039684</v>
      </c>
      <c r="F18" s="123"/>
      <c r="G18" s="124"/>
      <c r="I18" s="6"/>
    </row>
    <row r="19" spans="2:9" ht="12.75">
      <c r="B19" s="170"/>
      <c r="C19" s="170">
        <v>5</v>
      </c>
      <c r="D19" s="156">
        <v>125923</v>
      </c>
      <c r="E19" s="156">
        <v>3613246</v>
      </c>
      <c r="F19" s="123"/>
      <c r="G19" s="124"/>
      <c r="I19" s="6"/>
    </row>
    <row r="20" spans="2:9" ht="12.75">
      <c r="B20" s="170"/>
      <c r="C20" s="170">
        <v>6</v>
      </c>
      <c r="D20" s="156">
        <v>126421</v>
      </c>
      <c r="E20" s="156">
        <v>3483650</v>
      </c>
      <c r="F20" s="123"/>
      <c r="G20" s="124"/>
      <c r="I20" s="6"/>
    </row>
    <row r="21" spans="2:9" ht="12.75">
      <c r="B21" s="170"/>
      <c r="C21" s="170">
        <v>7</v>
      </c>
      <c r="D21" s="156">
        <v>135685</v>
      </c>
      <c r="E21" s="156">
        <v>3556027</v>
      </c>
      <c r="F21" s="123"/>
      <c r="G21" s="124"/>
      <c r="I21" s="6"/>
    </row>
    <row r="22" spans="2:9" ht="12.75">
      <c r="B22" s="170"/>
      <c r="C22" s="170">
        <v>8</v>
      </c>
      <c r="D22" s="156">
        <v>84168</v>
      </c>
      <c r="E22" s="156">
        <v>3025965</v>
      </c>
      <c r="F22" s="123"/>
      <c r="G22" s="124"/>
      <c r="I22" s="6"/>
    </row>
    <row r="23" spans="2:9" ht="12.75">
      <c r="B23" s="170"/>
      <c r="C23" s="170">
        <v>9</v>
      </c>
      <c r="D23" s="156">
        <v>114897</v>
      </c>
      <c r="E23" s="156">
        <v>3094851</v>
      </c>
      <c r="F23" s="123"/>
      <c r="G23" s="124"/>
      <c r="I23" s="6"/>
    </row>
    <row r="24" spans="2:9" ht="12.75">
      <c r="B24" s="170"/>
      <c r="C24" s="170">
        <v>10</v>
      </c>
      <c r="D24" s="156">
        <v>120157</v>
      </c>
      <c r="E24" s="156">
        <v>3607983</v>
      </c>
      <c r="F24" s="123"/>
      <c r="G24" s="124"/>
      <c r="I24" s="6"/>
    </row>
    <row r="25" spans="2:9" ht="12.75">
      <c r="B25" s="170"/>
      <c r="C25" s="170">
        <v>11</v>
      </c>
      <c r="D25" s="156">
        <v>113954</v>
      </c>
      <c r="E25" s="156">
        <v>3274141</v>
      </c>
      <c r="F25" s="123"/>
      <c r="G25" s="124"/>
      <c r="I25" s="6"/>
    </row>
    <row r="26" spans="2:9" ht="12.75">
      <c r="B26" s="170"/>
      <c r="C26" s="170">
        <v>12</v>
      </c>
      <c r="D26" s="156">
        <v>89178</v>
      </c>
      <c r="E26" s="156">
        <v>2383889</v>
      </c>
      <c r="F26" s="123">
        <f>+SUM(D15:D26)</f>
        <v>1365676</v>
      </c>
      <c r="G26" s="123">
        <f>+SUM(E15:E26)</f>
        <v>38200791</v>
      </c>
      <c r="I26" s="6"/>
    </row>
    <row r="27" spans="2:9" ht="12.75">
      <c r="B27" s="170">
        <v>2002</v>
      </c>
      <c r="C27" s="170">
        <v>1</v>
      </c>
      <c r="D27" s="156">
        <v>124719</v>
      </c>
      <c r="E27" s="156">
        <v>3102493</v>
      </c>
      <c r="F27" s="123"/>
      <c r="G27" s="124"/>
      <c r="I27" s="80"/>
    </row>
    <row r="28" spans="2:9" ht="12.75">
      <c r="B28" s="170"/>
      <c r="C28" s="170">
        <v>2</v>
      </c>
      <c r="D28" s="156">
        <v>119784</v>
      </c>
      <c r="E28" s="156">
        <v>3240072</v>
      </c>
      <c r="F28" s="123"/>
      <c r="G28" s="124"/>
      <c r="I28" s="6"/>
    </row>
    <row r="29" spans="2:9" ht="12.75">
      <c r="B29" s="170"/>
      <c r="C29" s="170">
        <v>3</v>
      </c>
      <c r="D29" s="156">
        <v>111797</v>
      </c>
      <c r="E29" s="156">
        <v>2989321</v>
      </c>
      <c r="F29" s="123"/>
      <c r="G29" s="124"/>
      <c r="I29" s="6"/>
    </row>
    <row r="30" spans="2:9" ht="12.75">
      <c r="B30" s="170"/>
      <c r="C30" s="170">
        <v>4</v>
      </c>
      <c r="D30" s="156">
        <v>134927</v>
      </c>
      <c r="E30" s="156">
        <v>3545496</v>
      </c>
      <c r="F30" s="123"/>
      <c r="G30" s="124"/>
      <c r="I30" s="6"/>
    </row>
    <row r="31" spans="2:9" ht="12.75">
      <c r="B31" s="170"/>
      <c r="C31" s="170">
        <v>5</v>
      </c>
      <c r="D31" s="156">
        <v>137701</v>
      </c>
      <c r="E31" s="156">
        <v>3591038</v>
      </c>
      <c r="F31" s="123"/>
      <c r="G31" s="124"/>
      <c r="I31" s="6"/>
    </row>
    <row r="32" spans="2:9" ht="12.75">
      <c r="B32" s="170"/>
      <c r="C32" s="170">
        <v>6</v>
      </c>
      <c r="D32" s="156">
        <v>117662</v>
      </c>
      <c r="E32" s="156">
        <v>3316402</v>
      </c>
      <c r="F32" s="123"/>
      <c r="G32" s="124"/>
      <c r="I32" s="6"/>
    </row>
    <row r="33" spans="2:9" ht="12.75">
      <c r="B33" s="170"/>
      <c r="C33" s="170">
        <v>7</v>
      </c>
      <c r="D33" s="156">
        <v>137196</v>
      </c>
      <c r="E33" s="156">
        <v>3867504</v>
      </c>
      <c r="F33" s="123"/>
      <c r="G33" s="124"/>
      <c r="I33" s="6"/>
    </row>
    <row r="34" spans="2:9" ht="12.75">
      <c r="B34" s="170"/>
      <c r="C34" s="170">
        <v>8</v>
      </c>
      <c r="D34" s="156">
        <v>99571</v>
      </c>
      <c r="E34" s="156">
        <v>2953956</v>
      </c>
      <c r="F34" s="123"/>
      <c r="G34" s="124"/>
      <c r="I34" s="6"/>
    </row>
    <row r="35" spans="2:9" ht="12.75">
      <c r="B35" s="170"/>
      <c r="C35" s="170">
        <v>9</v>
      </c>
      <c r="D35" s="156">
        <v>124270</v>
      </c>
      <c r="E35" s="156">
        <v>3364757</v>
      </c>
      <c r="F35" s="123"/>
      <c r="G35" s="124"/>
      <c r="I35" s="6"/>
    </row>
    <row r="36" spans="2:9" ht="12.75">
      <c r="B36" s="170"/>
      <c r="C36" s="170">
        <v>10</v>
      </c>
      <c r="D36" s="156">
        <v>143030</v>
      </c>
      <c r="E36" s="156">
        <v>3794457</v>
      </c>
      <c r="F36" s="123"/>
      <c r="G36" s="124"/>
      <c r="I36" s="6"/>
    </row>
    <row r="37" spans="2:9" ht="12.75">
      <c r="B37" s="170"/>
      <c r="C37" s="170">
        <v>11</v>
      </c>
      <c r="D37" s="156">
        <v>125000</v>
      </c>
      <c r="E37" s="156">
        <v>3243751</v>
      </c>
      <c r="F37" s="123"/>
      <c r="G37" s="124"/>
      <c r="I37" s="6"/>
    </row>
    <row r="38" spans="2:9" ht="12.75">
      <c r="B38" s="170"/>
      <c r="C38" s="170">
        <v>12</v>
      </c>
      <c r="D38" s="156">
        <v>102428</v>
      </c>
      <c r="E38" s="156">
        <v>2518944</v>
      </c>
      <c r="F38" s="123">
        <f>+SUM(D27:D38)</f>
        <v>1478085</v>
      </c>
      <c r="G38" s="123">
        <f>+SUM(E27:E38)</f>
        <v>39528191</v>
      </c>
      <c r="I38" s="6"/>
    </row>
    <row r="39" spans="2:9" ht="12.75">
      <c r="B39" s="170">
        <v>2003</v>
      </c>
      <c r="C39" s="170">
        <v>1</v>
      </c>
      <c r="D39" s="156">
        <v>124546</v>
      </c>
      <c r="E39" s="156">
        <v>3003255</v>
      </c>
      <c r="F39" s="123"/>
      <c r="G39" s="124"/>
      <c r="I39" s="80"/>
    </row>
    <row r="40" spans="2:9" ht="12.75">
      <c r="B40" s="170"/>
      <c r="C40" s="170">
        <v>2</v>
      </c>
      <c r="D40" s="156">
        <v>129983</v>
      </c>
      <c r="E40" s="156">
        <v>3118813</v>
      </c>
      <c r="F40" s="123"/>
      <c r="G40" s="124"/>
      <c r="I40" s="6"/>
    </row>
    <row r="41" spans="2:9" ht="12.75">
      <c r="B41" s="170"/>
      <c r="C41" s="170">
        <v>3</v>
      </c>
      <c r="D41" s="156">
        <v>145100</v>
      </c>
      <c r="E41" s="156">
        <v>3627310</v>
      </c>
      <c r="F41" s="123"/>
      <c r="G41" s="124"/>
      <c r="I41" s="6"/>
    </row>
    <row r="42" spans="2:9" ht="12.75">
      <c r="B42" s="170"/>
      <c r="C42" s="170">
        <v>4</v>
      </c>
      <c r="D42" s="156">
        <v>133920</v>
      </c>
      <c r="E42" s="156">
        <v>3510271</v>
      </c>
      <c r="F42" s="123"/>
      <c r="G42" s="124"/>
      <c r="I42" s="6"/>
    </row>
    <row r="43" spans="2:9" ht="12.75">
      <c r="B43" s="170"/>
      <c r="C43" s="170">
        <v>5</v>
      </c>
      <c r="D43" s="156">
        <v>146666</v>
      </c>
      <c r="E43" s="156">
        <v>3727246</v>
      </c>
      <c r="F43" s="123"/>
      <c r="G43" s="124"/>
      <c r="I43" s="6"/>
    </row>
    <row r="44" spans="2:9" ht="12.75">
      <c r="B44" s="170"/>
      <c r="C44" s="170">
        <v>6</v>
      </c>
      <c r="D44" s="156">
        <v>147150</v>
      </c>
      <c r="E44" s="156">
        <v>3706757</v>
      </c>
      <c r="F44" s="123"/>
      <c r="G44" s="124"/>
      <c r="I44" s="6"/>
    </row>
    <row r="45" spans="2:9" ht="12.75">
      <c r="B45" s="170"/>
      <c r="C45" s="170">
        <v>7</v>
      </c>
      <c r="D45" s="156">
        <v>162084</v>
      </c>
      <c r="E45" s="156">
        <v>4045003</v>
      </c>
      <c r="F45" s="123"/>
      <c r="G45" s="124"/>
      <c r="I45" s="6"/>
    </row>
    <row r="46" spans="2:9" ht="12.75">
      <c r="B46" s="170"/>
      <c r="C46" s="170">
        <v>8</v>
      </c>
      <c r="D46" s="156">
        <v>112098</v>
      </c>
      <c r="E46" s="156">
        <v>2927054</v>
      </c>
      <c r="F46" s="123"/>
      <c r="G46" s="124"/>
      <c r="I46" s="6"/>
    </row>
    <row r="47" spans="2:9" ht="12.75">
      <c r="B47" s="170"/>
      <c r="C47" s="170">
        <v>9</v>
      </c>
      <c r="D47" s="156">
        <v>152008</v>
      </c>
      <c r="E47" s="156">
        <v>3687467</v>
      </c>
      <c r="F47" s="123"/>
      <c r="G47" s="124"/>
      <c r="I47" s="6"/>
    </row>
    <row r="48" spans="2:9" ht="12.75">
      <c r="B48" s="170"/>
      <c r="C48" s="170">
        <v>10</v>
      </c>
      <c r="D48" s="156">
        <v>163780</v>
      </c>
      <c r="E48" s="156">
        <v>3758893</v>
      </c>
      <c r="F48" s="123"/>
      <c r="G48" s="124"/>
      <c r="I48" s="6"/>
    </row>
    <row r="49" spans="2:9" ht="12.75">
      <c r="B49" s="170"/>
      <c r="C49" s="170">
        <v>11</v>
      </c>
      <c r="D49" s="156">
        <v>133182</v>
      </c>
      <c r="E49" s="156">
        <v>3413918</v>
      </c>
      <c r="F49" s="123"/>
      <c r="G49" s="124"/>
      <c r="I49" s="6"/>
    </row>
    <row r="50" spans="2:9" ht="12.75">
      <c r="B50" s="170"/>
      <c r="C50" s="170">
        <v>12</v>
      </c>
      <c r="D50" s="156">
        <v>125174</v>
      </c>
      <c r="E50" s="156">
        <v>2808081</v>
      </c>
      <c r="F50" s="123">
        <f>+SUM(D39:D50)</f>
        <v>1675691</v>
      </c>
      <c r="G50" s="123">
        <f>+SUM(E39:E50)</f>
        <v>41334068</v>
      </c>
      <c r="I50" s="6"/>
    </row>
    <row r="51" spans="2:9" ht="12.75">
      <c r="B51" s="170">
        <v>2004</v>
      </c>
      <c r="C51" s="170">
        <v>1</v>
      </c>
      <c r="D51" s="156">
        <v>133260</v>
      </c>
      <c r="E51" s="156">
        <v>2992277</v>
      </c>
      <c r="F51" s="123"/>
      <c r="G51" s="124"/>
      <c r="I51" s="80"/>
    </row>
    <row r="52" spans="2:9" ht="12.75">
      <c r="B52" s="170"/>
      <c r="C52" s="170">
        <v>2</v>
      </c>
      <c r="D52" s="156">
        <v>141786</v>
      </c>
      <c r="E52" s="156">
        <v>3310517</v>
      </c>
      <c r="F52" s="123"/>
      <c r="G52" s="124"/>
      <c r="I52" s="6"/>
    </row>
    <row r="53" spans="2:9" ht="12.75">
      <c r="B53" s="170"/>
      <c r="C53" s="170">
        <v>3</v>
      </c>
      <c r="D53" s="156">
        <v>155373</v>
      </c>
      <c r="E53" s="156">
        <v>3826348</v>
      </c>
      <c r="F53" s="123"/>
      <c r="G53" s="124"/>
      <c r="I53" s="6"/>
    </row>
    <row r="54" spans="2:9" ht="12.75">
      <c r="B54" s="170"/>
      <c r="C54" s="170">
        <v>4</v>
      </c>
      <c r="D54" s="156">
        <v>157204</v>
      </c>
      <c r="E54" s="156">
        <v>3459724</v>
      </c>
      <c r="F54" s="123"/>
      <c r="G54" s="124"/>
      <c r="I54" s="6"/>
    </row>
    <row r="55" spans="2:9" ht="12.75">
      <c r="B55" s="170"/>
      <c r="C55" s="170">
        <v>5</v>
      </c>
      <c r="D55" s="156">
        <v>163599</v>
      </c>
      <c r="E55" s="156">
        <v>3647221</v>
      </c>
      <c r="F55" s="123"/>
      <c r="G55" s="124"/>
      <c r="I55" s="6"/>
    </row>
    <row r="56" spans="2:9" ht="12.75">
      <c r="B56" s="170"/>
      <c r="C56" s="170">
        <v>6</v>
      </c>
      <c r="D56" s="156">
        <v>169875</v>
      </c>
      <c r="E56" s="156">
        <v>3977956</v>
      </c>
      <c r="F56" s="123"/>
      <c r="G56" s="124"/>
      <c r="I56" s="6"/>
    </row>
    <row r="57" spans="2:9" ht="12.75">
      <c r="B57" s="170"/>
      <c r="C57" s="170">
        <v>7</v>
      </c>
      <c r="D57" s="156">
        <v>168472</v>
      </c>
      <c r="E57" s="156">
        <v>3954374</v>
      </c>
      <c r="F57" s="123"/>
      <c r="G57" s="124"/>
      <c r="I57" s="6"/>
    </row>
    <row r="58" spans="2:9" ht="12.75">
      <c r="B58" s="170"/>
      <c r="C58" s="170">
        <v>8</v>
      </c>
      <c r="D58" s="156">
        <v>132560</v>
      </c>
      <c r="E58" s="156">
        <v>3242449</v>
      </c>
      <c r="F58" s="123"/>
      <c r="G58" s="124"/>
      <c r="I58" s="6"/>
    </row>
    <row r="59" spans="2:9" ht="12.75">
      <c r="B59" s="170"/>
      <c r="C59" s="170">
        <v>9</v>
      </c>
      <c r="D59" s="156">
        <v>156982</v>
      </c>
      <c r="E59" s="156">
        <v>3833018</v>
      </c>
      <c r="F59" s="123"/>
      <c r="G59" s="124"/>
      <c r="I59" s="6"/>
    </row>
    <row r="60" spans="2:9" ht="12.75">
      <c r="B60" s="170"/>
      <c r="C60" s="170">
        <v>10</v>
      </c>
      <c r="D60" s="156">
        <v>154890</v>
      </c>
      <c r="E60" s="156">
        <v>3574635</v>
      </c>
      <c r="F60" s="123"/>
      <c r="G60" s="124"/>
      <c r="I60" s="6"/>
    </row>
    <row r="61" spans="2:9" ht="12.75">
      <c r="B61" s="170"/>
      <c r="C61" s="170">
        <v>11</v>
      </c>
      <c r="D61" s="156">
        <v>164263</v>
      </c>
      <c r="E61" s="156">
        <v>3867208</v>
      </c>
      <c r="F61" s="123"/>
      <c r="G61" s="124"/>
      <c r="I61" s="6"/>
    </row>
    <row r="62" spans="2:9" ht="12.75">
      <c r="B62" s="170"/>
      <c r="C62" s="170">
        <v>12</v>
      </c>
      <c r="D62" s="156">
        <v>130664</v>
      </c>
      <c r="E62" s="156">
        <v>2945203</v>
      </c>
      <c r="F62" s="123">
        <f>+SUM(D51:D62)</f>
        <v>1828928</v>
      </c>
      <c r="G62" s="123">
        <f>+SUM(E51:E62)</f>
        <v>42630930</v>
      </c>
      <c r="I62" s="6"/>
    </row>
    <row r="63" spans="2:9" ht="12.75">
      <c r="B63" s="170">
        <v>2005</v>
      </c>
      <c r="C63" s="170">
        <v>1</v>
      </c>
      <c r="D63" s="156">
        <v>138300</v>
      </c>
      <c r="E63" s="156">
        <v>3019725</v>
      </c>
      <c r="F63" s="123"/>
      <c r="G63" s="124"/>
      <c r="I63" s="80"/>
    </row>
    <row r="64" spans="2:9" ht="12.75">
      <c r="B64" s="170"/>
      <c r="C64" s="170">
        <v>2</v>
      </c>
      <c r="D64" s="156">
        <v>160016</v>
      </c>
      <c r="E64" s="156">
        <v>3407256</v>
      </c>
      <c r="F64" s="123"/>
      <c r="G64" s="124"/>
      <c r="I64" s="6"/>
    </row>
    <row r="65" spans="2:9" ht="12.75">
      <c r="B65" s="170"/>
      <c r="C65" s="170">
        <v>3</v>
      </c>
      <c r="D65" s="156">
        <v>164712</v>
      </c>
      <c r="E65" s="156">
        <v>3756380</v>
      </c>
      <c r="F65" s="123"/>
      <c r="G65" s="124"/>
      <c r="I65" s="6"/>
    </row>
    <row r="66" spans="2:9" ht="12.75">
      <c r="B66" s="170"/>
      <c r="C66" s="170">
        <v>4</v>
      </c>
      <c r="D66" s="156">
        <v>192604</v>
      </c>
      <c r="E66" s="156">
        <v>4116163</v>
      </c>
      <c r="F66" s="123"/>
      <c r="G66" s="124"/>
      <c r="I66" s="6"/>
    </row>
    <row r="67" spans="2:9" ht="12.75">
      <c r="B67" s="170"/>
      <c r="C67" s="170">
        <v>5</v>
      </c>
      <c r="D67" s="156">
        <v>197171</v>
      </c>
      <c r="E67" s="156">
        <v>4087631</v>
      </c>
      <c r="F67" s="123"/>
      <c r="G67" s="124"/>
      <c r="I67" s="6"/>
    </row>
    <row r="68" spans="2:9" ht="12.75">
      <c r="B68" s="170"/>
      <c r="C68" s="170">
        <v>6</v>
      </c>
      <c r="D68" s="156">
        <v>178522</v>
      </c>
      <c r="E68" s="156">
        <v>4157635</v>
      </c>
      <c r="F68" s="123"/>
      <c r="G68" s="124"/>
      <c r="I68" s="6"/>
    </row>
    <row r="69" spans="2:9" ht="12.75">
      <c r="B69" s="170"/>
      <c r="C69" s="170">
        <v>7</v>
      </c>
      <c r="D69" s="156">
        <v>172720</v>
      </c>
      <c r="E69" s="156">
        <v>3845009</v>
      </c>
      <c r="F69" s="123"/>
      <c r="G69" s="124"/>
      <c r="I69" s="6"/>
    </row>
    <row r="70" spans="2:9" ht="12.75">
      <c r="B70" s="170"/>
      <c r="C70" s="170">
        <v>8</v>
      </c>
      <c r="D70" s="156">
        <v>139759</v>
      </c>
      <c r="E70" s="156">
        <v>3503678</v>
      </c>
      <c r="F70" s="123"/>
      <c r="G70" s="124"/>
      <c r="I70" s="6"/>
    </row>
    <row r="71" spans="2:9" ht="12.75">
      <c r="B71" s="170"/>
      <c r="C71" s="170">
        <v>9</v>
      </c>
      <c r="D71" s="156">
        <v>171943</v>
      </c>
      <c r="E71" s="156">
        <v>3941756</v>
      </c>
      <c r="F71" s="123"/>
      <c r="G71" s="124"/>
      <c r="I71" s="6"/>
    </row>
    <row r="72" spans="2:9" ht="12.75">
      <c r="B72" s="170"/>
      <c r="C72" s="170">
        <v>10</v>
      </c>
      <c r="D72" s="156">
        <v>169814</v>
      </c>
      <c r="E72" s="156">
        <v>3594227</v>
      </c>
      <c r="F72" s="123"/>
      <c r="G72" s="124"/>
      <c r="I72" s="6"/>
    </row>
    <row r="73" spans="2:9" ht="12.75">
      <c r="B73" s="170"/>
      <c r="C73" s="170">
        <v>11</v>
      </c>
      <c r="D73" s="156">
        <v>176670</v>
      </c>
      <c r="E73" s="156">
        <v>3910731</v>
      </c>
      <c r="F73" s="123"/>
      <c r="G73" s="124"/>
      <c r="I73" s="6"/>
    </row>
    <row r="74" spans="2:9" ht="12.75">
      <c r="B74" s="170"/>
      <c r="C74" s="170">
        <v>12</v>
      </c>
      <c r="D74" s="156">
        <v>157232</v>
      </c>
      <c r="E74" s="156">
        <v>3114264</v>
      </c>
      <c r="F74" s="123">
        <f>+SUM(D63:D74)</f>
        <v>2019463</v>
      </c>
      <c r="G74" s="123">
        <f>+SUM(E63:E74)</f>
        <v>44454455</v>
      </c>
      <c r="I74" s="6"/>
    </row>
    <row r="75" spans="2:9" ht="12.75">
      <c r="B75" s="170">
        <v>2006</v>
      </c>
      <c r="C75" s="170">
        <v>1</v>
      </c>
      <c r="D75" s="156">
        <v>159033</v>
      </c>
      <c r="E75" s="156">
        <v>3301718</v>
      </c>
      <c r="F75" s="123"/>
      <c r="G75" s="124"/>
      <c r="I75" s="80"/>
    </row>
    <row r="76" spans="2:9" ht="12.75">
      <c r="B76" s="170"/>
      <c r="C76" s="170">
        <v>2</v>
      </c>
      <c r="D76" s="156">
        <v>178291</v>
      </c>
      <c r="E76" s="156">
        <v>3689833</v>
      </c>
      <c r="F76" s="123"/>
      <c r="G76" s="124"/>
      <c r="I76" s="6"/>
    </row>
    <row r="77" spans="2:9" ht="12.75">
      <c r="B77" s="170"/>
      <c r="C77" s="170">
        <v>3</v>
      </c>
      <c r="D77" s="156">
        <v>207143</v>
      </c>
      <c r="E77" s="156">
        <v>4524375</v>
      </c>
      <c r="F77" s="123"/>
      <c r="G77" s="124"/>
      <c r="I77" s="6"/>
    </row>
    <row r="78" spans="2:9" ht="12.75">
      <c r="B78" s="170"/>
      <c r="C78" s="170">
        <v>4</v>
      </c>
      <c r="D78" s="156">
        <v>160864</v>
      </c>
      <c r="E78" s="156">
        <v>3620435</v>
      </c>
      <c r="F78" s="123"/>
      <c r="G78" s="124"/>
      <c r="I78" s="6"/>
    </row>
    <row r="79" spans="2:9" ht="12.75">
      <c r="B79" s="170"/>
      <c r="C79" s="170">
        <v>5</v>
      </c>
      <c r="D79" s="156">
        <v>203883</v>
      </c>
      <c r="E79" s="156">
        <v>4496208</v>
      </c>
      <c r="F79" s="123"/>
      <c r="G79" s="124"/>
      <c r="I79" s="6"/>
    </row>
    <row r="80" spans="2:9" ht="12.75">
      <c r="B80" s="170"/>
      <c r="C80" s="170">
        <v>6</v>
      </c>
      <c r="D80" s="156">
        <v>193621</v>
      </c>
      <c r="E80" s="156">
        <v>4490346</v>
      </c>
      <c r="F80" s="123"/>
      <c r="G80" s="124"/>
      <c r="I80" s="6"/>
    </row>
    <row r="81" spans="2:9" ht="12.75">
      <c r="B81" s="170"/>
      <c r="C81" s="170">
        <v>7</v>
      </c>
      <c r="D81" s="156">
        <v>189086</v>
      </c>
      <c r="E81" s="156">
        <v>4215535</v>
      </c>
      <c r="F81" s="123"/>
      <c r="G81" s="124"/>
      <c r="I81" s="6"/>
    </row>
    <row r="82" spans="2:9" ht="12.75">
      <c r="B82" s="170"/>
      <c r="C82" s="170">
        <v>8</v>
      </c>
      <c r="D82" s="156">
        <v>148407</v>
      </c>
      <c r="E82" s="156">
        <v>3614822</v>
      </c>
      <c r="F82" s="123"/>
      <c r="G82" s="124"/>
      <c r="I82" s="6"/>
    </row>
    <row r="83" spans="2:9" ht="12.75">
      <c r="B83" s="170"/>
      <c r="C83" s="170">
        <v>9</v>
      </c>
      <c r="D83" s="156">
        <v>169870</v>
      </c>
      <c r="E83" s="156">
        <v>3958457</v>
      </c>
      <c r="F83" s="123"/>
      <c r="G83" s="124"/>
      <c r="I83" s="6"/>
    </row>
    <row r="84" spans="2:9" ht="12.75">
      <c r="B84" s="170"/>
      <c r="C84" s="170">
        <v>10</v>
      </c>
      <c r="D84" s="156">
        <v>184390</v>
      </c>
      <c r="E84" s="156">
        <v>4024793</v>
      </c>
      <c r="F84" s="123"/>
      <c r="G84" s="124"/>
      <c r="I84" s="6"/>
    </row>
    <row r="85" spans="2:9" ht="12.75">
      <c r="B85" s="170"/>
      <c r="C85" s="170">
        <v>11</v>
      </c>
      <c r="D85" s="156">
        <v>169284</v>
      </c>
      <c r="E85" s="156">
        <v>4156807</v>
      </c>
      <c r="F85" s="123"/>
      <c r="G85" s="124"/>
      <c r="I85" s="6"/>
    </row>
    <row r="86" spans="2:9" ht="12.75">
      <c r="B86" s="170"/>
      <c r="C86" s="170">
        <v>12</v>
      </c>
      <c r="D86" s="156">
        <v>141643</v>
      </c>
      <c r="E86" s="156">
        <v>3207305</v>
      </c>
      <c r="F86" s="123">
        <f>+SUM(D75:D86)</f>
        <v>2105515</v>
      </c>
      <c r="G86" s="123">
        <f>+SUM(E75:E86)</f>
        <v>47300634</v>
      </c>
      <c r="I86" s="6"/>
    </row>
    <row r="87" spans="2:9" ht="12.75">
      <c r="B87" s="170">
        <v>2007</v>
      </c>
      <c r="C87" s="170">
        <v>1</v>
      </c>
      <c r="D87" s="156">
        <v>152133</v>
      </c>
      <c r="E87" s="156">
        <v>3808784</v>
      </c>
      <c r="F87" s="123"/>
      <c r="G87" s="124"/>
      <c r="I87" s="80"/>
    </row>
    <row r="88" spans="2:9" ht="12.75">
      <c r="B88" s="170"/>
      <c r="C88" s="170">
        <v>2</v>
      </c>
      <c r="D88" s="156">
        <v>149529</v>
      </c>
      <c r="E88" s="156">
        <v>3782940</v>
      </c>
      <c r="F88" s="123"/>
      <c r="G88" s="124"/>
      <c r="I88" s="6"/>
    </row>
    <row r="89" spans="2:9" ht="12.75">
      <c r="B89" s="170"/>
      <c r="C89" s="170">
        <v>3</v>
      </c>
      <c r="D89" s="156">
        <v>159592</v>
      </c>
      <c r="E89" s="156">
        <v>4425473</v>
      </c>
      <c r="F89" s="123"/>
      <c r="G89" s="124"/>
      <c r="I89" s="6"/>
    </row>
    <row r="90" spans="2:9" ht="12.75">
      <c r="B90" s="170"/>
      <c r="C90" s="170">
        <v>4</v>
      </c>
      <c r="D90" s="156">
        <v>140495</v>
      </c>
      <c r="E90" s="156">
        <v>3598648</v>
      </c>
      <c r="F90" s="123"/>
      <c r="G90" s="124"/>
      <c r="I90" s="6"/>
    </row>
    <row r="91" spans="2:9" ht="12.75">
      <c r="B91" s="170"/>
      <c r="C91" s="170">
        <v>5</v>
      </c>
      <c r="D91" s="156">
        <v>177283</v>
      </c>
      <c r="E91" s="156">
        <v>4376308</v>
      </c>
      <c r="F91" s="123"/>
      <c r="G91" s="124"/>
      <c r="I91" s="6"/>
    </row>
    <row r="92" spans="2:9" ht="12.75">
      <c r="B92" s="170"/>
      <c r="C92" s="170">
        <v>6</v>
      </c>
      <c r="D92" s="156">
        <v>163335</v>
      </c>
      <c r="E92" s="156">
        <v>4243136</v>
      </c>
      <c r="F92" s="123"/>
      <c r="G92" s="124"/>
      <c r="I92" s="6"/>
    </row>
    <row r="93" spans="2:9" ht="12.75">
      <c r="B93" s="170"/>
      <c r="C93" s="170">
        <v>7</v>
      </c>
      <c r="D93" s="156">
        <v>154203</v>
      </c>
      <c r="E93" s="156">
        <v>4285858</v>
      </c>
      <c r="F93" s="123"/>
      <c r="G93" s="124"/>
      <c r="I93" s="6"/>
    </row>
    <row r="94" spans="2:9" ht="12.75">
      <c r="B94" s="170"/>
      <c r="C94" s="170">
        <v>8</v>
      </c>
      <c r="D94" s="156">
        <v>108801</v>
      </c>
      <c r="E94" s="156">
        <v>3487550</v>
      </c>
      <c r="F94" s="123"/>
      <c r="G94" s="124"/>
      <c r="I94" s="6"/>
    </row>
    <row r="95" spans="2:9" ht="12.75">
      <c r="B95" s="170"/>
      <c r="C95" s="170">
        <v>9</v>
      </c>
      <c r="D95" s="156">
        <v>132176</v>
      </c>
      <c r="E95" s="156">
        <v>3637540</v>
      </c>
      <c r="F95" s="123"/>
      <c r="G95" s="124"/>
      <c r="I95" s="6"/>
    </row>
    <row r="96" spans="2:9" ht="12.75">
      <c r="B96" s="170"/>
      <c r="C96" s="170">
        <v>10</v>
      </c>
      <c r="D96" s="156">
        <v>143507</v>
      </c>
      <c r="E96" s="156">
        <v>4147139</v>
      </c>
      <c r="F96" s="123"/>
      <c r="G96" s="124"/>
      <c r="I96" s="6"/>
    </row>
    <row r="97" spans="2:9" ht="12.75">
      <c r="B97" s="170"/>
      <c r="C97" s="170">
        <v>11</v>
      </c>
      <c r="D97" s="156">
        <v>152679</v>
      </c>
      <c r="E97" s="156">
        <v>4070424</v>
      </c>
      <c r="F97" s="123"/>
      <c r="G97" s="124"/>
      <c r="I97" s="6"/>
    </row>
    <row r="98" spans="2:9" ht="12.75">
      <c r="B98" s="170"/>
      <c r="C98" s="170">
        <v>12</v>
      </c>
      <c r="D98" s="156">
        <v>112199</v>
      </c>
      <c r="E98" s="156">
        <v>2850458</v>
      </c>
      <c r="F98" s="123">
        <f>+SUM(D87:D98)</f>
        <v>1745932</v>
      </c>
      <c r="G98" s="123">
        <f>+SUM(E87:E98)</f>
        <v>46714258</v>
      </c>
      <c r="I98" s="6"/>
    </row>
    <row r="99" spans="2:9" ht="12.75">
      <c r="B99" s="170">
        <v>2008</v>
      </c>
      <c r="C99" s="170">
        <v>1</v>
      </c>
      <c r="D99" s="156">
        <v>146446</v>
      </c>
      <c r="E99" s="156">
        <v>3405117</v>
      </c>
      <c r="F99" s="123"/>
      <c r="G99" s="124"/>
      <c r="I99" s="80"/>
    </row>
    <row r="100" spans="2:9" ht="12.75">
      <c r="B100" s="170"/>
      <c r="C100" s="170">
        <v>2</v>
      </c>
      <c r="D100" s="156">
        <v>140218</v>
      </c>
      <c r="E100" s="156">
        <v>3512327</v>
      </c>
      <c r="F100" s="123"/>
      <c r="G100" s="124"/>
      <c r="I100" s="6"/>
    </row>
    <row r="101" spans="2:9" ht="12.75">
      <c r="B101" s="170"/>
      <c r="C101" s="170">
        <v>3</v>
      </c>
      <c r="D101" s="156">
        <v>108893</v>
      </c>
      <c r="E101" s="156">
        <v>3074959</v>
      </c>
      <c r="F101" s="123"/>
      <c r="G101" s="124"/>
      <c r="I101" s="6"/>
    </row>
    <row r="102" spans="2:9" ht="12.75">
      <c r="B102" s="170"/>
      <c r="C102" s="170">
        <v>4</v>
      </c>
      <c r="D102" s="156">
        <v>136278</v>
      </c>
      <c r="E102" s="156">
        <v>3586167</v>
      </c>
      <c r="F102" s="123"/>
      <c r="G102" s="124"/>
      <c r="I102" s="6"/>
    </row>
    <row r="103" spans="2:9" ht="12.75">
      <c r="B103" s="170"/>
      <c r="C103" s="170">
        <v>5</v>
      </c>
      <c r="D103" s="156">
        <v>112012</v>
      </c>
      <c r="E103" s="156">
        <v>3183568</v>
      </c>
      <c r="F103" s="123"/>
      <c r="G103" s="124"/>
      <c r="I103" s="6"/>
    </row>
    <row r="104" spans="2:9" ht="12.75">
      <c r="B104" s="170"/>
      <c r="C104" s="170">
        <v>6</v>
      </c>
      <c r="D104" s="156">
        <v>95088</v>
      </c>
      <c r="E104" s="156">
        <v>2858252</v>
      </c>
      <c r="F104" s="123"/>
      <c r="G104" s="124"/>
      <c r="I104" s="6"/>
    </row>
    <row r="105" spans="2:9" ht="12.75">
      <c r="B105" s="170"/>
      <c r="C105" s="170">
        <v>7</v>
      </c>
      <c r="D105" s="156">
        <v>102121</v>
      </c>
      <c r="E105" s="156">
        <v>3373336</v>
      </c>
      <c r="F105" s="123"/>
      <c r="G105" s="124"/>
      <c r="I105" s="6"/>
    </row>
    <row r="106" spans="2:9" ht="12.75">
      <c r="B106" s="170"/>
      <c r="C106" s="170">
        <v>8</v>
      </c>
      <c r="D106" s="156">
        <v>63061</v>
      </c>
      <c r="E106" s="156">
        <v>2386891</v>
      </c>
      <c r="F106" s="123"/>
      <c r="G106" s="124"/>
      <c r="I106" s="6"/>
    </row>
    <row r="107" spans="2:9" ht="12.75">
      <c r="B107" s="170"/>
      <c r="C107" s="170">
        <v>9</v>
      </c>
      <c r="D107" s="156">
        <v>81137</v>
      </c>
      <c r="E107" s="156">
        <v>2759971</v>
      </c>
      <c r="F107" s="123"/>
      <c r="G107" s="124"/>
      <c r="I107" s="6"/>
    </row>
    <row r="108" spans="2:9" ht="12.75">
      <c r="B108" s="170"/>
      <c r="C108" s="170">
        <v>10</v>
      </c>
      <c r="D108" s="156">
        <v>84257</v>
      </c>
      <c r="E108" s="156">
        <v>2804048</v>
      </c>
      <c r="F108" s="123"/>
      <c r="G108" s="124"/>
      <c r="I108" s="6"/>
    </row>
    <row r="109" spans="2:9" ht="12.75">
      <c r="B109" s="170"/>
      <c r="C109" s="170">
        <v>11</v>
      </c>
      <c r="D109" s="156">
        <v>78858</v>
      </c>
      <c r="E109" s="156">
        <v>2431415</v>
      </c>
      <c r="F109" s="123"/>
      <c r="G109" s="124"/>
      <c r="I109" s="6"/>
    </row>
    <row r="110" spans="2:9" ht="12.75">
      <c r="B110" s="170"/>
      <c r="C110" s="170">
        <v>12</v>
      </c>
      <c r="D110" s="156">
        <v>54431</v>
      </c>
      <c r="E110" s="156">
        <v>1762730</v>
      </c>
      <c r="F110" s="123">
        <f>+SUM(D99:D110)</f>
        <v>1202800</v>
      </c>
      <c r="G110" s="123">
        <f>+SUM(E99:E110)</f>
        <v>35138781</v>
      </c>
      <c r="I110" s="6"/>
    </row>
    <row r="111" spans="2:9" ht="12.75">
      <c r="B111" s="170">
        <v>2009</v>
      </c>
      <c r="C111" s="170">
        <v>1</v>
      </c>
      <c r="D111" s="156">
        <v>62044</v>
      </c>
      <c r="E111" s="156">
        <v>1649885</v>
      </c>
      <c r="F111" s="123"/>
      <c r="G111" s="124"/>
      <c r="I111" s="80"/>
    </row>
    <row r="112" spans="2:9" ht="12.75">
      <c r="B112" s="170"/>
      <c r="C112" s="170">
        <v>2</v>
      </c>
      <c r="D112" s="156">
        <v>65546</v>
      </c>
      <c r="E112" s="156">
        <v>2065380</v>
      </c>
      <c r="F112" s="123"/>
      <c r="G112" s="124"/>
      <c r="I112" s="6"/>
    </row>
    <row r="113" spans="2:9" ht="12.75">
      <c r="B113" s="170"/>
      <c r="C113" s="170">
        <v>3</v>
      </c>
      <c r="D113" s="156">
        <v>62837</v>
      </c>
      <c r="E113" s="156">
        <v>2321663</v>
      </c>
      <c r="F113" s="123"/>
      <c r="G113" s="124"/>
      <c r="I113" s="6"/>
    </row>
    <row r="114" spans="2:9" ht="12.75">
      <c r="B114" s="170"/>
      <c r="C114" s="170">
        <v>4</v>
      </c>
      <c r="D114" s="156">
        <v>56823</v>
      </c>
      <c r="E114" s="156">
        <v>2099888</v>
      </c>
      <c r="F114" s="123"/>
      <c r="G114" s="124"/>
      <c r="I114" s="6"/>
    </row>
    <row r="115" spans="2:9" ht="12.75">
      <c r="B115" s="170"/>
      <c r="C115" s="170">
        <v>5</v>
      </c>
      <c r="D115" s="156">
        <v>62226</v>
      </c>
      <c r="E115" s="156">
        <v>2264850</v>
      </c>
      <c r="F115" s="123"/>
      <c r="G115" s="124"/>
      <c r="I115" s="6"/>
    </row>
    <row r="116" spans="2:9" ht="12.75">
      <c r="B116" s="170"/>
      <c r="C116" s="170">
        <v>6</v>
      </c>
      <c r="D116" s="156">
        <v>65958</v>
      </c>
      <c r="E116" s="156">
        <v>2393513</v>
      </c>
      <c r="F116" s="123"/>
      <c r="G116" s="124"/>
      <c r="I116" s="6"/>
    </row>
    <row r="117" spans="2:9" ht="12.75">
      <c r="B117" s="170"/>
      <c r="C117" s="170">
        <v>7</v>
      </c>
      <c r="D117" s="156">
        <v>72866</v>
      </c>
      <c r="E117" s="156">
        <v>2514790</v>
      </c>
      <c r="F117" s="123"/>
      <c r="G117" s="124"/>
      <c r="I117" s="6"/>
    </row>
    <row r="118" spans="2:9" ht="12.75">
      <c r="B118" s="170"/>
      <c r="C118" s="170">
        <v>8</v>
      </c>
      <c r="D118" s="156">
        <v>54620</v>
      </c>
      <c r="E118" s="156">
        <v>1995555</v>
      </c>
      <c r="F118" s="123"/>
      <c r="G118" s="124"/>
      <c r="I118" s="6"/>
    </row>
    <row r="119" spans="2:9" ht="12.75">
      <c r="B119" s="170"/>
      <c r="C119" s="170">
        <v>9</v>
      </c>
      <c r="D119" s="156">
        <v>60367</v>
      </c>
      <c r="E119" s="156">
        <v>2195504</v>
      </c>
      <c r="F119" s="123"/>
      <c r="G119" s="124"/>
      <c r="I119" s="6"/>
    </row>
    <row r="120" spans="2:9" ht="12.75">
      <c r="B120" s="170"/>
      <c r="C120" s="170">
        <v>10</v>
      </c>
      <c r="D120" s="156">
        <v>60904</v>
      </c>
      <c r="E120" s="156">
        <v>2203899</v>
      </c>
      <c r="F120" s="123"/>
      <c r="G120" s="124"/>
      <c r="I120" s="6"/>
    </row>
    <row r="121" spans="2:9" ht="12.75">
      <c r="B121" s="170"/>
      <c r="C121" s="170">
        <v>11</v>
      </c>
      <c r="D121" s="156">
        <v>60085</v>
      </c>
      <c r="E121" s="156">
        <v>2174012</v>
      </c>
      <c r="F121" s="123"/>
      <c r="G121" s="124"/>
      <c r="I121" s="6"/>
    </row>
    <row r="122" spans="2:9" ht="12.75">
      <c r="B122" s="170"/>
      <c r="C122" s="170">
        <v>12</v>
      </c>
      <c r="D122" s="156">
        <v>41919</v>
      </c>
      <c r="E122" s="156">
        <v>1402605</v>
      </c>
      <c r="F122" s="123">
        <f>+SUM(D111:D122)</f>
        <v>726195</v>
      </c>
      <c r="G122" s="123">
        <f>+SUM(E111:E122)</f>
        <v>25281544</v>
      </c>
      <c r="I122" s="6"/>
    </row>
    <row r="123" spans="2:9" ht="12.75">
      <c r="B123" s="170">
        <v>2010</v>
      </c>
      <c r="C123" s="170">
        <v>1</v>
      </c>
      <c r="D123" s="156">
        <v>35475</v>
      </c>
      <c r="E123" s="156">
        <v>1249593</v>
      </c>
      <c r="F123" s="123"/>
      <c r="G123" s="124"/>
      <c r="I123" s="80"/>
    </row>
    <row r="124" spans="2:9" ht="12.75">
      <c r="B124" s="170"/>
      <c r="C124" s="170">
        <v>2</v>
      </c>
      <c r="D124" s="156">
        <v>44262</v>
      </c>
      <c r="E124" s="156">
        <v>1533731</v>
      </c>
      <c r="F124" s="123"/>
      <c r="G124" s="124"/>
      <c r="I124" s="6"/>
    </row>
    <row r="125" spans="2:9" ht="12.75">
      <c r="B125" s="170"/>
      <c r="C125" s="170">
        <v>3</v>
      </c>
      <c r="D125" s="156">
        <v>51164</v>
      </c>
      <c r="E125" s="156">
        <v>1908007</v>
      </c>
      <c r="F125" s="123"/>
      <c r="G125" s="124"/>
      <c r="I125" s="6"/>
    </row>
    <row r="126" spans="2:9" ht="12.75">
      <c r="B126" s="170"/>
      <c r="C126" s="170">
        <v>4</v>
      </c>
      <c r="D126" s="156">
        <v>47221</v>
      </c>
      <c r="E126" s="156">
        <v>1862446</v>
      </c>
      <c r="F126" s="123"/>
      <c r="G126" s="124"/>
      <c r="I126" s="6"/>
    </row>
    <row r="127" spans="2:9" ht="12.75">
      <c r="B127" s="170"/>
      <c r="C127" s="170">
        <v>5</v>
      </c>
      <c r="D127" s="156">
        <v>53801</v>
      </c>
      <c r="E127" s="156">
        <v>1986464</v>
      </c>
      <c r="F127" s="123"/>
      <c r="G127" s="124"/>
      <c r="I127" s="6"/>
    </row>
    <row r="128" spans="2:9" ht="12.75">
      <c r="B128" s="170"/>
      <c r="C128" s="170">
        <v>6</v>
      </c>
      <c r="D128" s="156">
        <v>53525</v>
      </c>
      <c r="E128" s="156">
        <v>2050026</v>
      </c>
      <c r="F128" s="123"/>
      <c r="G128" s="124"/>
      <c r="I128" s="6"/>
    </row>
    <row r="129" spans="2:9" ht="12.75">
      <c r="B129" s="170"/>
      <c r="C129" s="170">
        <v>7</v>
      </c>
      <c r="D129" s="156">
        <v>54933</v>
      </c>
      <c r="E129" s="156">
        <v>2050158</v>
      </c>
      <c r="F129" s="123"/>
      <c r="G129" s="124"/>
      <c r="I129" s="6"/>
    </row>
    <row r="130" spans="2:9" ht="12.75">
      <c r="B130" s="170"/>
      <c r="C130" s="170">
        <v>8</v>
      </c>
      <c r="D130" s="156">
        <v>45201</v>
      </c>
      <c r="E130" s="156">
        <v>1770171</v>
      </c>
      <c r="F130" s="123"/>
      <c r="G130" s="124"/>
      <c r="I130" s="6"/>
    </row>
    <row r="131" spans="2:9" ht="12.75">
      <c r="B131" s="170"/>
      <c r="C131" s="170">
        <v>9</v>
      </c>
      <c r="D131" s="156">
        <v>49615</v>
      </c>
      <c r="E131" s="156">
        <v>1870741</v>
      </c>
      <c r="F131" s="123"/>
      <c r="G131" s="124"/>
      <c r="I131" s="6"/>
    </row>
    <row r="132" spans="2:9" ht="12.75">
      <c r="B132" s="170"/>
      <c r="C132" s="170">
        <v>10</v>
      </c>
      <c r="D132" s="156">
        <v>44916</v>
      </c>
      <c r="E132" s="156">
        <v>1838038</v>
      </c>
      <c r="F132" s="123"/>
      <c r="G132" s="124"/>
      <c r="I132" s="6"/>
    </row>
    <row r="133" spans="2:9" ht="12.75">
      <c r="B133" s="170"/>
      <c r="C133" s="170">
        <v>11</v>
      </c>
      <c r="D133" s="156">
        <v>44008</v>
      </c>
      <c r="E133" s="156">
        <v>1779356</v>
      </c>
      <c r="F133" s="123"/>
      <c r="G133" s="124"/>
      <c r="I133" s="6"/>
    </row>
    <row r="134" spans="2:9" ht="12.75">
      <c r="B134" s="170"/>
      <c r="C134" s="170">
        <v>12</v>
      </c>
      <c r="D134" s="156">
        <v>32667</v>
      </c>
      <c r="E134" s="156">
        <v>1260555</v>
      </c>
      <c r="F134" s="123">
        <f>+SUM(D123:D134)</f>
        <v>556788</v>
      </c>
      <c r="G134" s="123">
        <f>+SUM(E123:E134)</f>
        <v>21159286</v>
      </c>
      <c r="I134" s="6"/>
    </row>
    <row r="135" spans="2:9" ht="12.75">
      <c r="B135" s="170">
        <v>2011</v>
      </c>
      <c r="C135" s="170">
        <v>1</v>
      </c>
      <c r="D135" s="156">
        <v>29732</v>
      </c>
      <c r="E135" s="156">
        <v>1282500</v>
      </c>
      <c r="F135" s="123"/>
      <c r="G135" s="124"/>
      <c r="H135" s="125"/>
      <c r="I135" s="80"/>
    </row>
    <row r="136" spans="2:9" ht="12.75">
      <c r="B136" s="170"/>
      <c r="C136" s="170">
        <v>2</v>
      </c>
      <c r="D136" s="156">
        <v>35829</v>
      </c>
      <c r="E136" s="156">
        <v>1518800</v>
      </c>
      <c r="F136" s="123"/>
      <c r="G136" s="124"/>
      <c r="H136" s="125"/>
      <c r="I136" s="6"/>
    </row>
    <row r="137" spans="2:9" ht="12.75">
      <c r="B137" s="170"/>
      <c r="C137" s="170">
        <v>3</v>
      </c>
      <c r="D137" s="156">
        <v>36711</v>
      </c>
      <c r="E137" s="156">
        <v>1753909</v>
      </c>
      <c r="F137" s="123"/>
      <c r="G137" s="124"/>
      <c r="H137" s="125"/>
      <c r="I137" s="6"/>
    </row>
    <row r="138" spans="2:9" ht="12.75">
      <c r="B138" s="170"/>
      <c r="C138" s="170">
        <v>4</v>
      </c>
      <c r="D138" s="156">
        <v>36958</v>
      </c>
      <c r="E138" s="156">
        <v>1525417</v>
      </c>
      <c r="F138" s="123"/>
      <c r="G138" s="124"/>
      <c r="H138" s="125"/>
      <c r="I138" s="6"/>
    </row>
    <row r="139" spans="2:9" ht="12.75">
      <c r="B139" s="170"/>
      <c r="C139" s="170">
        <v>5</v>
      </c>
      <c r="D139" s="156">
        <v>35237</v>
      </c>
      <c r="E139" s="156">
        <v>1694336</v>
      </c>
      <c r="F139" s="123"/>
      <c r="G139" s="124"/>
      <c r="H139" s="125"/>
      <c r="I139" s="6"/>
    </row>
    <row r="140" spans="2:9" ht="12.75">
      <c r="B140" s="170"/>
      <c r="C140" s="170">
        <v>6</v>
      </c>
      <c r="D140" s="156">
        <v>33664</v>
      </c>
      <c r="E140" s="156">
        <v>1640094</v>
      </c>
      <c r="F140" s="123"/>
      <c r="G140" s="124"/>
      <c r="H140" s="125"/>
      <c r="I140" s="6"/>
    </row>
    <row r="141" spans="2:9" ht="12.75">
      <c r="B141" s="170"/>
      <c r="C141" s="170">
        <v>7</v>
      </c>
      <c r="D141" s="156">
        <v>29948</v>
      </c>
      <c r="E141" s="156">
        <v>1565784</v>
      </c>
      <c r="F141" s="123"/>
      <c r="G141" s="124"/>
      <c r="H141" s="125"/>
      <c r="I141" s="6"/>
    </row>
    <row r="142" spans="2:9" ht="12.75">
      <c r="B142" s="170"/>
      <c r="C142" s="170">
        <v>8</v>
      </c>
      <c r="D142" s="156">
        <v>25494</v>
      </c>
      <c r="E142" s="156">
        <v>1485150</v>
      </c>
      <c r="F142" s="123"/>
      <c r="G142" s="124"/>
      <c r="H142" s="125"/>
      <c r="I142" s="6"/>
    </row>
    <row r="143" spans="2:9" ht="12.75">
      <c r="B143" s="170"/>
      <c r="C143" s="170">
        <v>9</v>
      </c>
      <c r="D143" s="156">
        <v>27572</v>
      </c>
      <c r="E143" s="156">
        <v>1494398</v>
      </c>
      <c r="F143" s="123"/>
      <c r="G143" s="124"/>
      <c r="H143" s="125"/>
      <c r="I143" s="6"/>
    </row>
    <row r="144" spans="2:9" ht="12.75">
      <c r="B144" s="170"/>
      <c r="C144" s="170">
        <v>10</v>
      </c>
      <c r="D144" s="156">
        <v>28058</v>
      </c>
      <c r="E144" s="156">
        <v>1299637</v>
      </c>
      <c r="F144" s="123"/>
      <c r="G144" s="124"/>
      <c r="H144" s="125"/>
      <c r="I144" s="6"/>
    </row>
    <row r="145" spans="2:9" ht="12.75">
      <c r="B145" s="170"/>
      <c r="C145" s="170">
        <v>11</v>
      </c>
      <c r="D145" s="156">
        <v>22449</v>
      </c>
      <c r="E145" s="156">
        <v>1247713</v>
      </c>
      <c r="F145" s="123"/>
      <c r="G145" s="124"/>
      <c r="H145" s="125"/>
      <c r="I145" s="6"/>
    </row>
    <row r="146" spans="2:13" ht="12.75">
      <c r="B146" s="170"/>
      <c r="C146" s="170">
        <v>12</v>
      </c>
      <c r="D146" s="156">
        <v>22184</v>
      </c>
      <c r="E146" s="156">
        <v>980810</v>
      </c>
      <c r="F146" s="123">
        <f>+SUM(D135:D146)</f>
        <v>363836</v>
      </c>
      <c r="G146" s="123">
        <f>+SUM(E135:E146)</f>
        <v>17488548</v>
      </c>
      <c r="H146" s="125"/>
      <c r="I146" s="6"/>
      <c r="L146" s="26"/>
      <c r="M146" s="26"/>
    </row>
    <row r="147" spans="2:9" ht="12.75">
      <c r="B147" s="170">
        <v>2012</v>
      </c>
      <c r="C147" s="170">
        <v>1</v>
      </c>
      <c r="D147" s="156">
        <v>16958</v>
      </c>
      <c r="E147" s="156">
        <v>929903</v>
      </c>
      <c r="F147" s="123"/>
      <c r="G147" s="124"/>
      <c r="H147" s="125"/>
      <c r="I147" s="80"/>
    </row>
    <row r="148" spans="2:9" ht="12.75">
      <c r="B148" s="170"/>
      <c r="C148" s="170">
        <v>2</v>
      </c>
      <c r="D148" s="156">
        <v>18211</v>
      </c>
      <c r="E148" s="156">
        <v>985612</v>
      </c>
      <c r="F148" s="123"/>
      <c r="G148" s="124"/>
      <c r="H148" s="125"/>
      <c r="I148" s="6"/>
    </row>
    <row r="149" spans="2:9" ht="12.75">
      <c r="B149" s="170"/>
      <c r="C149" s="170">
        <v>3</v>
      </c>
      <c r="D149" s="156">
        <v>19130</v>
      </c>
      <c r="E149" s="156">
        <v>1109544</v>
      </c>
      <c r="F149" s="123"/>
      <c r="G149" s="124"/>
      <c r="H149" s="125"/>
      <c r="I149" s="6"/>
    </row>
    <row r="150" spans="2:9" ht="12.75">
      <c r="B150" s="170"/>
      <c r="C150" s="170">
        <v>4</v>
      </c>
      <c r="D150" s="156">
        <v>17354</v>
      </c>
      <c r="E150" s="156">
        <v>908077</v>
      </c>
      <c r="F150" s="123"/>
      <c r="G150" s="124"/>
      <c r="H150" s="125"/>
      <c r="I150" s="6"/>
    </row>
    <row r="151" spans="2:9" ht="12.75">
      <c r="B151" s="170"/>
      <c r="C151" s="170">
        <v>5</v>
      </c>
      <c r="D151" s="156">
        <v>22205</v>
      </c>
      <c r="E151" s="156">
        <v>1094014</v>
      </c>
      <c r="F151" s="123"/>
      <c r="G151" s="124"/>
      <c r="H151" s="125"/>
      <c r="I151" s="6"/>
    </row>
    <row r="152" spans="2:9" ht="12.75">
      <c r="B152" s="170"/>
      <c r="C152" s="170">
        <v>6</v>
      </c>
      <c r="D152" s="156">
        <v>19475</v>
      </c>
      <c r="E152" s="156">
        <v>1057653</v>
      </c>
      <c r="F152" s="123"/>
      <c r="G152" s="124"/>
      <c r="H152" s="125"/>
      <c r="I152" s="6"/>
    </row>
    <row r="153" spans="2:9" ht="12.75">
      <c r="B153" s="170"/>
      <c r="C153" s="170">
        <v>7</v>
      </c>
      <c r="D153" s="156">
        <v>18618</v>
      </c>
      <c r="E153" s="156">
        <v>1050512</v>
      </c>
      <c r="F153" s="123"/>
      <c r="G153" s="124"/>
      <c r="H153" s="125"/>
      <c r="I153" s="6"/>
    </row>
    <row r="154" spans="2:9" ht="12.75">
      <c r="B154" s="170"/>
      <c r="C154" s="170">
        <v>8</v>
      </c>
      <c r="D154" s="156">
        <v>15902</v>
      </c>
      <c r="E154" s="156">
        <v>961869</v>
      </c>
      <c r="F154" s="123"/>
      <c r="G154" s="124"/>
      <c r="H154" s="125"/>
      <c r="I154" s="6"/>
    </row>
    <row r="155" spans="2:9" ht="12.75">
      <c r="B155" s="170"/>
      <c r="C155" s="170">
        <v>9</v>
      </c>
      <c r="D155" s="156">
        <v>17016</v>
      </c>
      <c r="E155" s="156">
        <v>880753</v>
      </c>
      <c r="F155" s="123"/>
      <c r="G155" s="124"/>
      <c r="H155" s="125"/>
      <c r="I155" s="6"/>
    </row>
    <row r="156" spans="2:9" ht="12.75">
      <c r="B156" s="170"/>
      <c r="C156" s="170">
        <v>10</v>
      </c>
      <c r="D156" s="156">
        <v>20309</v>
      </c>
      <c r="E156" s="156">
        <v>970322</v>
      </c>
      <c r="F156" s="123"/>
      <c r="G156" s="124"/>
      <c r="H156" s="125"/>
      <c r="I156" s="6"/>
    </row>
    <row r="157" spans="2:9" ht="12.75">
      <c r="B157" s="170"/>
      <c r="C157" s="170">
        <v>11</v>
      </c>
      <c r="D157" s="156">
        <v>16808</v>
      </c>
      <c r="E157" s="156">
        <v>834732</v>
      </c>
      <c r="F157" s="123"/>
      <c r="G157" s="124"/>
      <c r="H157" s="125"/>
      <c r="I157" s="6"/>
    </row>
    <row r="158" spans="2:13" ht="12.75">
      <c r="B158" s="170"/>
      <c r="C158" s="170">
        <v>12</v>
      </c>
      <c r="D158" s="156">
        <v>13449</v>
      </c>
      <c r="E158" s="156">
        <v>619091</v>
      </c>
      <c r="F158" s="123">
        <f>+SUM(D147:D158)</f>
        <v>215435</v>
      </c>
      <c r="G158" s="123">
        <f>+SUM(E147:E158)</f>
        <v>11402082</v>
      </c>
      <c r="H158" s="125"/>
      <c r="I158" s="6"/>
      <c r="L158" s="26"/>
      <c r="M158" s="26"/>
    </row>
    <row r="159" spans="2:9" ht="12.75">
      <c r="B159" s="170">
        <v>2013</v>
      </c>
      <c r="C159" s="170">
        <v>1</v>
      </c>
      <c r="D159" s="156">
        <v>16234</v>
      </c>
      <c r="E159" s="156">
        <v>737245</v>
      </c>
      <c r="F159" s="123"/>
      <c r="G159" s="124"/>
      <c r="H159" s="125"/>
      <c r="I159" s="80"/>
    </row>
    <row r="160" spans="2:9" ht="12.75">
      <c r="B160" s="170"/>
      <c r="C160" s="170">
        <v>2</v>
      </c>
      <c r="D160" s="156">
        <v>14651</v>
      </c>
      <c r="E160" s="156">
        <v>723779</v>
      </c>
      <c r="F160" s="123"/>
      <c r="G160" s="124"/>
      <c r="H160" s="125"/>
      <c r="I160" s="6"/>
    </row>
    <row r="161" spans="2:9" ht="12.75">
      <c r="B161" s="170"/>
      <c r="C161" s="170">
        <v>3</v>
      </c>
      <c r="D161" s="156">
        <v>11976</v>
      </c>
      <c r="E161" s="156">
        <v>647600</v>
      </c>
      <c r="F161" s="123"/>
      <c r="G161" s="124"/>
      <c r="H161" s="125"/>
      <c r="I161" s="6"/>
    </row>
    <row r="162" spans="2:9" ht="12.75">
      <c r="B162" s="170"/>
      <c r="C162" s="170">
        <v>4</v>
      </c>
      <c r="D162" s="156">
        <v>15360</v>
      </c>
      <c r="E162" s="156">
        <v>819632</v>
      </c>
      <c r="F162" s="123"/>
      <c r="G162" s="124"/>
      <c r="H162" s="125"/>
      <c r="I162" s="6"/>
    </row>
    <row r="163" spans="2:9" ht="12.75">
      <c r="B163" s="170"/>
      <c r="C163" s="170">
        <v>5</v>
      </c>
      <c r="D163" s="156">
        <v>17989</v>
      </c>
      <c r="E163" s="156">
        <v>896955</v>
      </c>
      <c r="F163" s="123"/>
      <c r="G163" s="124"/>
      <c r="H163" s="125"/>
      <c r="I163" s="6"/>
    </row>
    <row r="164" spans="2:9" ht="12.75">
      <c r="B164" s="170"/>
      <c r="C164" s="170">
        <v>6</v>
      </c>
      <c r="D164" s="156">
        <v>21270</v>
      </c>
      <c r="E164" s="156">
        <v>850458</v>
      </c>
      <c r="F164" s="123"/>
      <c r="G164" s="124"/>
      <c r="H164" s="125"/>
      <c r="I164" s="6"/>
    </row>
    <row r="165" spans="2:9" ht="12.75">
      <c r="B165" s="170"/>
      <c r="C165" s="170">
        <v>7</v>
      </c>
      <c r="D165" s="156">
        <v>23704</v>
      </c>
      <c r="E165" s="156">
        <v>924038</v>
      </c>
      <c r="F165" s="123"/>
      <c r="G165" s="124"/>
      <c r="H165" s="125"/>
      <c r="I165" s="6"/>
    </row>
    <row r="166" spans="2:9" ht="12.75">
      <c r="B166" s="170"/>
      <c r="C166" s="170">
        <v>8</v>
      </c>
      <c r="D166" s="156">
        <v>13254</v>
      </c>
      <c r="E166" s="156">
        <v>734098</v>
      </c>
      <c r="F166" s="123"/>
      <c r="G166" s="124"/>
      <c r="H166" s="125"/>
      <c r="I166" s="6"/>
    </row>
    <row r="167" spans="2:9" ht="12.75">
      <c r="B167" s="170"/>
      <c r="C167" s="170">
        <v>9</v>
      </c>
      <c r="D167" s="156">
        <v>14868</v>
      </c>
      <c r="E167" s="156">
        <v>803355</v>
      </c>
      <c r="F167" s="123"/>
      <c r="G167" s="124"/>
      <c r="H167" s="125"/>
      <c r="I167" s="6"/>
    </row>
    <row r="168" spans="2:9" ht="12.75">
      <c r="B168" s="170"/>
      <c r="C168" s="170">
        <v>10</v>
      </c>
      <c r="D168" s="156">
        <v>15926</v>
      </c>
      <c r="E168" s="156">
        <v>872356</v>
      </c>
      <c r="F168" s="123"/>
      <c r="G168" s="124"/>
      <c r="H168" s="125"/>
      <c r="I168" s="6"/>
    </row>
    <row r="169" spans="2:9" ht="12.75">
      <c r="B169" s="170"/>
      <c r="C169" s="170">
        <v>11</v>
      </c>
      <c r="D169" s="156">
        <v>14573</v>
      </c>
      <c r="E169" s="156">
        <v>778040</v>
      </c>
      <c r="F169" s="123"/>
      <c r="G169" s="124"/>
      <c r="H169" s="125"/>
      <c r="I169" s="6"/>
    </row>
    <row r="170" spans="2:13" ht="12.75">
      <c r="B170" s="170"/>
      <c r="C170" s="170">
        <v>12</v>
      </c>
      <c r="D170" s="156">
        <v>12166</v>
      </c>
      <c r="E170" s="156">
        <v>596194</v>
      </c>
      <c r="F170" s="123">
        <f>+SUM(D159:D170)</f>
        <v>191971</v>
      </c>
      <c r="G170" s="123">
        <f>+SUM(E159:E170)</f>
        <v>9383750</v>
      </c>
      <c r="H170" s="125"/>
      <c r="I170" s="6"/>
      <c r="L170" s="26"/>
      <c r="M170" s="26"/>
    </row>
    <row r="171" spans="2:9" ht="12.75">
      <c r="B171" s="170">
        <v>2014</v>
      </c>
      <c r="C171" s="170">
        <v>1</v>
      </c>
      <c r="D171" s="156">
        <v>14258</v>
      </c>
      <c r="E171" s="156">
        <v>612134</v>
      </c>
      <c r="F171" s="123"/>
      <c r="G171" s="124"/>
      <c r="H171" s="125"/>
      <c r="I171" s="80"/>
    </row>
    <row r="172" spans="2:9" ht="12.75">
      <c r="B172" s="170"/>
      <c r="C172" s="170">
        <v>2</v>
      </c>
      <c r="D172" s="156">
        <v>15622</v>
      </c>
      <c r="E172" s="156">
        <v>653630</v>
      </c>
      <c r="F172" s="123"/>
      <c r="G172" s="124"/>
      <c r="H172" s="125"/>
      <c r="I172" s="6"/>
    </row>
    <row r="173" spans="2:9" ht="12.75">
      <c r="B173" s="170"/>
      <c r="C173" s="170">
        <v>3</v>
      </c>
      <c r="D173" s="156">
        <v>18626</v>
      </c>
      <c r="E173" s="156">
        <v>807506</v>
      </c>
      <c r="F173" s="123"/>
      <c r="G173" s="124"/>
      <c r="H173" s="125"/>
      <c r="I173" s="6"/>
    </row>
    <row r="174" spans="2:9" ht="12.75">
      <c r="B174" s="170"/>
      <c r="C174" s="170">
        <v>4</v>
      </c>
      <c r="D174" s="156">
        <v>17061</v>
      </c>
      <c r="E174" s="156">
        <v>779740</v>
      </c>
      <c r="F174" s="123"/>
      <c r="G174" s="124"/>
      <c r="H174" s="125"/>
      <c r="I174" s="6"/>
    </row>
    <row r="175" spans="2:9" ht="12.75">
      <c r="B175" s="170"/>
      <c r="C175" s="170">
        <v>5</v>
      </c>
      <c r="D175" s="156">
        <v>24781</v>
      </c>
      <c r="E175" s="156">
        <v>882947</v>
      </c>
      <c r="F175" s="123"/>
      <c r="G175" s="124"/>
      <c r="H175" s="125"/>
      <c r="I175" s="6"/>
    </row>
    <row r="176" spans="2:9" ht="12.75">
      <c r="B176" s="170"/>
      <c r="C176" s="170">
        <v>6</v>
      </c>
      <c r="D176" s="156">
        <v>19308</v>
      </c>
      <c r="E176" s="156">
        <v>901314</v>
      </c>
      <c r="F176" s="123"/>
      <c r="G176" s="124"/>
      <c r="H176" s="125"/>
      <c r="I176" s="6"/>
    </row>
    <row r="177" spans="2:9" ht="12.75">
      <c r="B177" s="170"/>
      <c r="C177" s="170">
        <v>7</v>
      </c>
      <c r="D177" s="156">
        <v>26646</v>
      </c>
      <c r="E177" s="156">
        <v>1001434</v>
      </c>
      <c r="F177" s="123"/>
      <c r="G177" s="124"/>
      <c r="H177" s="125"/>
      <c r="I177" s="6"/>
    </row>
    <row r="178" spans="2:9" ht="12.75">
      <c r="B178" s="170"/>
      <c r="C178" s="170">
        <v>8</v>
      </c>
      <c r="D178" s="156">
        <v>19045</v>
      </c>
      <c r="E178" s="156">
        <v>750927</v>
      </c>
      <c r="F178" s="123"/>
      <c r="G178" s="124"/>
      <c r="H178" s="125"/>
      <c r="I178" s="6"/>
    </row>
    <row r="179" spans="2:9" ht="12.75">
      <c r="B179" s="170"/>
      <c r="C179" s="170">
        <v>9</v>
      </c>
      <c r="D179" s="156">
        <v>20662</v>
      </c>
      <c r="E179" s="156">
        <v>850015</v>
      </c>
      <c r="F179" s="123"/>
      <c r="G179" s="124"/>
      <c r="H179" s="125"/>
      <c r="I179" s="6"/>
    </row>
    <row r="180" spans="2:9" ht="12.75">
      <c r="B180" s="170"/>
      <c r="C180" s="170">
        <v>10</v>
      </c>
      <c r="D180" s="156">
        <v>17500</v>
      </c>
      <c r="E180" s="156">
        <v>934693</v>
      </c>
      <c r="F180" s="123"/>
      <c r="G180" s="124"/>
      <c r="H180" s="125"/>
      <c r="I180" s="6"/>
    </row>
    <row r="181" spans="2:9" ht="12.75">
      <c r="B181" s="170"/>
      <c r="C181" s="170">
        <v>11</v>
      </c>
      <c r="D181" s="156">
        <v>19075</v>
      </c>
      <c r="E181" s="156">
        <v>789184</v>
      </c>
      <c r="F181" s="123"/>
      <c r="G181" s="124"/>
      <c r="H181" s="125"/>
      <c r="I181" s="6"/>
    </row>
    <row r="182" spans="2:13" ht="12.75">
      <c r="B182" s="170"/>
      <c r="C182" s="170">
        <v>12</v>
      </c>
      <c r="D182" s="156">
        <v>16247</v>
      </c>
      <c r="E182" s="156">
        <v>685407</v>
      </c>
      <c r="F182" s="123">
        <f>+SUM(D171:D182)</f>
        <v>228831</v>
      </c>
      <c r="G182" s="123">
        <f>+SUM(E171:E182)</f>
        <v>9648931</v>
      </c>
      <c r="H182" s="125"/>
      <c r="I182" s="6"/>
      <c r="L182" s="26"/>
      <c r="M182" s="26"/>
    </row>
    <row r="183" spans="2:9" ht="12.75">
      <c r="B183" s="170">
        <v>2015</v>
      </c>
      <c r="C183" s="170">
        <v>1</v>
      </c>
      <c r="D183" s="156">
        <v>15652</v>
      </c>
      <c r="E183" s="156">
        <v>664925</v>
      </c>
      <c r="F183" s="123"/>
      <c r="G183" s="124"/>
      <c r="H183" s="125"/>
      <c r="I183" s="80"/>
    </row>
    <row r="184" spans="2:9" ht="12.75">
      <c r="B184" s="170"/>
      <c r="C184" s="170">
        <v>2</v>
      </c>
      <c r="D184" s="156">
        <v>15857</v>
      </c>
      <c r="E184" s="156">
        <v>715059</v>
      </c>
      <c r="F184" s="123"/>
      <c r="G184" s="124"/>
      <c r="H184" s="125"/>
      <c r="I184" s="6"/>
    </row>
    <row r="185" spans="2:9" ht="12.75">
      <c r="B185" s="170"/>
      <c r="C185" s="170">
        <v>3</v>
      </c>
      <c r="D185" s="156">
        <v>18348</v>
      </c>
      <c r="E185" s="156">
        <v>884460</v>
      </c>
      <c r="F185" s="123"/>
      <c r="G185" s="124"/>
      <c r="H185" s="125"/>
      <c r="I185" s="6"/>
    </row>
    <row r="186" spans="2:9" ht="12.75">
      <c r="B186" s="170"/>
      <c r="C186" s="170">
        <v>4</v>
      </c>
      <c r="D186" s="156">
        <v>19410</v>
      </c>
      <c r="E186" s="156">
        <v>858247</v>
      </c>
      <c r="F186" s="123"/>
      <c r="G186" s="124"/>
      <c r="H186" s="125"/>
      <c r="I186" s="6"/>
    </row>
    <row r="187" spans="2:9" ht="12.75">
      <c r="B187" s="170"/>
      <c r="C187" s="170">
        <v>5</v>
      </c>
      <c r="D187" s="156">
        <v>19474</v>
      </c>
      <c r="E187" s="156">
        <v>914474</v>
      </c>
      <c r="F187" s="123"/>
      <c r="G187" s="124"/>
      <c r="H187" s="125"/>
      <c r="I187" s="6"/>
    </row>
    <row r="188" spans="2:9" ht="12.75">
      <c r="B188" s="170"/>
      <c r="C188" s="170">
        <v>6</v>
      </c>
      <c r="D188" s="156">
        <v>22062</v>
      </c>
      <c r="E188" s="156">
        <v>952320</v>
      </c>
      <c r="F188" s="123"/>
      <c r="G188" s="124"/>
      <c r="H188" s="125"/>
      <c r="I188" s="6"/>
    </row>
    <row r="189" spans="2:9" ht="12.75">
      <c r="B189" s="170"/>
      <c r="C189" s="170">
        <v>7</v>
      </c>
      <c r="D189" s="156">
        <v>23010</v>
      </c>
      <c r="E189" s="156">
        <v>940092</v>
      </c>
      <c r="F189" s="123"/>
      <c r="G189" s="124"/>
      <c r="H189" s="125"/>
      <c r="I189" s="6"/>
    </row>
    <row r="190" spans="2:9" ht="12.75">
      <c r="B190" s="170"/>
      <c r="C190" s="170">
        <v>8</v>
      </c>
      <c r="D190" s="156">
        <v>18558</v>
      </c>
      <c r="E190" s="156">
        <v>760755</v>
      </c>
      <c r="F190" s="123"/>
      <c r="G190" s="124"/>
      <c r="H190" s="125"/>
      <c r="I190" s="6"/>
    </row>
    <row r="191" spans="2:9" ht="12.75">
      <c r="B191" s="170"/>
      <c r="C191" s="170">
        <v>9</v>
      </c>
      <c r="D191" s="156">
        <v>20111</v>
      </c>
      <c r="E191" s="156">
        <v>873255</v>
      </c>
      <c r="F191" s="123"/>
      <c r="G191" s="124"/>
      <c r="H191" s="125"/>
      <c r="I191" s="6"/>
    </row>
    <row r="192" spans="2:9" ht="12.75">
      <c r="B192" s="170"/>
      <c r="C192" s="170">
        <v>10</v>
      </c>
      <c r="D192" s="156">
        <v>21680</v>
      </c>
      <c r="E192" s="156">
        <v>892694</v>
      </c>
      <c r="F192" s="123"/>
      <c r="G192" s="124"/>
      <c r="H192" s="125"/>
      <c r="I192" s="6"/>
    </row>
    <row r="193" spans="2:9" ht="12.75">
      <c r="B193" s="170"/>
      <c r="C193" s="170">
        <v>11</v>
      </c>
      <c r="D193" s="156">
        <v>21180</v>
      </c>
      <c r="E193" s="156">
        <v>864866</v>
      </c>
      <c r="F193" s="123"/>
      <c r="G193" s="124"/>
      <c r="H193" s="125"/>
      <c r="I193" s="6"/>
    </row>
    <row r="194" spans="2:13" ht="12.75">
      <c r="B194" s="170"/>
      <c r="C194" s="170">
        <v>12</v>
      </c>
      <c r="D194" s="156">
        <v>19674</v>
      </c>
      <c r="E194" s="156">
        <v>702755</v>
      </c>
      <c r="F194" s="123">
        <f>+SUM(D183:D194)</f>
        <v>235016</v>
      </c>
      <c r="G194" s="123">
        <f>+SUM(E183:E194)</f>
        <v>10023902</v>
      </c>
      <c r="H194" s="125"/>
      <c r="I194" s="6"/>
      <c r="L194" s="26"/>
      <c r="M194" s="26"/>
    </row>
    <row r="195" spans="2:9" ht="12.75">
      <c r="B195" s="170">
        <v>2016</v>
      </c>
      <c r="C195" s="170">
        <v>1</v>
      </c>
      <c r="D195" s="156">
        <v>19833</v>
      </c>
      <c r="E195" s="156">
        <v>617125</v>
      </c>
      <c r="F195" s="123"/>
      <c r="G195" s="124"/>
      <c r="H195" s="125"/>
      <c r="I195" s="80"/>
    </row>
    <row r="196" spans="2:9" ht="12.75">
      <c r="B196" s="170"/>
      <c r="C196" s="170">
        <v>2</v>
      </c>
      <c r="D196" s="156">
        <v>20242</v>
      </c>
      <c r="E196" s="156">
        <v>768820</v>
      </c>
      <c r="F196" s="123"/>
      <c r="G196" s="124"/>
      <c r="H196" s="125"/>
      <c r="I196" s="6"/>
    </row>
    <row r="197" spans="2:9" ht="12.75">
      <c r="B197" s="170"/>
      <c r="C197" s="170">
        <v>3</v>
      </c>
      <c r="D197" s="156">
        <v>19798</v>
      </c>
      <c r="E197" s="156">
        <v>808235</v>
      </c>
      <c r="F197" s="123"/>
      <c r="G197" s="124"/>
      <c r="H197" s="125"/>
      <c r="I197" s="6"/>
    </row>
    <row r="198" spans="2:9" ht="12.75">
      <c r="B198" s="170"/>
      <c r="C198" s="170">
        <v>4</v>
      </c>
      <c r="D198" s="156">
        <v>22083</v>
      </c>
      <c r="E198" s="156">
        <v>835458</v>
      </c>
      <c r="F198" s="123"/>
      <c r="G198" s="124"/>
      <c r="H198" s="125"/>
      <c r="I198" s="6"/>
    </row>
    <row r="199" spans="2:9" ht="12.75">
      <c r="B199" s="170"/>
      <c r="C199" s="170">
        <v>5</v>
      </c>
      <c r="D199" s="156">
        <v>23282</v>
      </c>
      <c r="E199" s="156">
        <v>858719</v>
      </c>
      <c r="F199" s="123"/>
      <c r="G199" s="124"/>
      <c r="H199" s="125"/>
      <c r="I199" s="6"/>
    </row>
    <row r="200" spans="2:9" ht="12.75">
      <c r="B200" s="170"/>
      <c r="C200" s="170">
        <v>6</v>
      </c>
      <c r="D200" s="156">
        <v>23687</v>
      </c>
      <c r="E200" s="156">
        <v>944574</v>
      </c>
      <c r="F200" s="123"/>
      <c r="G200" s="124"/>
      <c r="H200" s="125"/>
      <c r="I200" s="6"/>
    </row>
    <row r="201" spans="2:9" ht="12.75">
      <c r="B201" s="170"/>
      <c r="C201" s="170">
        <v>7</v>
      </c>
      <c r="D201" s="156">
        <v>18242</v>
      </c>
      <c r="E201" s="156">
        <v>867476</v>
      </c>
      <c r="F201" s="123"/>
      <c r="G201" s="124"/>
      <c r="H201" s="125"/>
      <c r="I201" s="6"/>
    </row>
    <row r="202" spans="2:9" ht="12.75">
      <c r="B202" s="170"/>
      <c r="C202" s="170">
        <v>8</v>
      </c>
      <c r="D202" s="156">
        <v>19433</v>
      </c>
      <c r="E202" s="156">
        <v>821161</v>
      </c>
      <c r="F202" s="123"/>
      <c r="G202" s="124"/>
      <c r="H202" s="125"/>
      <c r="I202" s="6"/>
    </row>
    <row r="203" spans="2:9" ht="12.75">
      <c r="B203" s="170"/>
      <c r="C203" s="170">
        <v>9</v>
      </c>
      <c r="D203" s="156">
        <v>22149</v>
      </c>
      <c r="E203" s="156">
        <v>863723</v>
      </c>
      <c r="F203" s="123"/>
      <c r="G203" s="124"/>
      <c r="H203" s="125"/>
      <c r="I203" s="6"/>
    </row>
    <row r="204" spans="2:25" ht="12.75">
      <c r="B204" s="170"/>
      <c r="C204" s="170">
        <v>10</v>
      </c>
      <c r="D204" s="156">
        <v>22182</v>
      </c>
      <c r="E204" s="156">
        <v>835748</v>
      </c>
      <c r="F204" s="123"/>
      <c r="G204" s="124"/>
      <c r="H204" s="125"/>
      <c r="I204" s="6"/>
      <c r="K204" s="11"/>
      <c r="L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2:25" ht="12.75">
      <c r="B205" s="170"/>
      <c r="C205" s="170">
        <v>11</v>
      </c>
      <c r="D205" s="156">
        <v>19994</v>
      </c>
      <c r="E205" s="156">
        <v>879555</v>
      </c>
      <c r="F205" s="123"/>
      <c r="G205" s="124"/>
      <c r="H205" s="125"/>
      <c r="I205" s="6"/>
      <c r="J205" s="2"/>
      <c r="K205" s="12"/>
      <c r="L205" s="12"/>
      <c r="M205" s="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1"/>
      <c r="Y205" s="11"/>
    </row>
    <row r="206" spans="2:25" ht="18.75">
      <c r="B206" s="170"/>
      <c r="C206" s="170">
        <v>12</v>
      </c>
      <c r="D206" s="156">
        <f>16922</f>
        <v>16922</v>
      </c>
      <c r="E206" s="156">
        <v>679037</v>
      </c>
      <c r="F206" s="123">
        <f>+SUM(D195:D206)</f>
        <v>247847</v>
      </c>
      <c r="G206" s="123">
        <f>+SUM(E195:E206)</f>
        <v>9779631</v>
      </c>
      <c r="H206" s="125"/>
      <c r="I206" s="6"/>
      <c r="J206" s="2"/>
      <c r="K206" s="23"/>
      <c r="L206" s="26"/>
      <c r="M206" s="26"/>
      <c r="N206" s="23"/>
      <c r="O206" s="23"/>
      <c r="P206" s="23"/>
      <c r="Q206" s="12"/>
      <c r="R206" s="216"/>
      <c r="S206" s="216"/>
      <c r="T206" s="216"/>
      <c r="U206" s="216"/>
      <c r="V206" s="216"/>
      <c r="W206" s="216"/>
      <c r="X206" s="11"/>
      <c r="Y206" s="11"/>
    </row>
    <row r="207" spans="2:25" ht="15">
      <c r="B207" s="170">
        <v>2017</v>
      </c>
      <c r="C207" s="170">
        <v>1</v>
      </c>
      <c r="D207" s="156">
        <v>20111</v>
      </c>
      <c r="E207" s="156">
        <v>729157</v>
      </c>
      <c r="F207" s="123"/>
      <c r="G207" s="124"/>
      <c r="H207" s="124"/>
      <c r="I207" s="80"/>
      <c r="K207" s="13"/>
      <c r="L207" s="14"/>
      <c r="M207" s="3"/>
      <c r="N207" s="14"/>
      <c r="O207" s="14"/>
      <c r="P207" s="14"/>
      <c r="Q207" s="12"/>
      <c r="R207" s="15"/>
      <c r="S207" s="14"/>
      <c r="T207" s="14"/>
      <c r="U207" s="14"/>
      <c r="V207" s="14"/>
      <c r="W207" s="14"/>
      <c r="X207" s="11"/>
      <c r="Y207" s="11"/>
    </row>
    <row r="208" spans="2:25" ht="15">
      <c r="B208" s="170"/>
      <c r="C208" s="170">
        <v>2</v>
      </c>
      <c r="D208" s="156">
        <v>22219</v>
      </c>
      <c r="E208" s="156">
        <v>802327</v>
      </c>
      <c r="F208" s="123"/>
      <c r="G208" s="124"/>
      <c r="H208" s="124"/>
      <c r="I208" s="6"/>
      <c r="J208" s="8"/>
      <c r="K208" s="15"/>
      <c r="L208" s="14"/>
      <c r="M208" s="3"/>
      <c r="N208" s="14"/>
      <c r="O208" s="14"/>
      <c r="P208" s="14"/>
      <c r="Q208" s="12"/>
      <c r="R208" s="14"/>
      <c r="S208" s="14"/>
      <c r="T208" s="14"/>
      <c r="U208" s="14"/>
      <c r="V208" s="14"/>
      <c r="W208" s="14"/>
      <c r="X208" s="11"/>
      <c r="Y208" s="11"/>
    </row>
    <row r="209" spans="2:25" ht="18" customHeight="1">
      <c r="B209" s="170"/>
      <c r="C209" s="170">
        <v>3</v>
      </c>
      <c r="D209" s="156">
        <v>24189</v>
      </c>
      <c r="E209" s="156">
        <v>1005461</v>
      </c>
      <c r="F209" s="123"/>
      <c r="G209" s="124"/>
      <c r="H209" s="124"/>
      <c r="I209" s="6"/>
      <c r="J209" s="2"/>
      <c r="K209" s="16"/>
      <c r="L209" s="16"/>
      <c r="M209" s="3"/>
      <c r="N209" s="17"/>
      <c r="O209" s="18"/>
      <c r="P209" s="18"/>
      <c r="Q209" s="12"/>
      <c r="R209" s="16"/>
      <c r="S209" s="16"/>
      <c r="T209" s="17"/>
      <c r="U209" s="17"/>
      <c r="V209" s="18"/>
      <c r="W209" s="18"/>
      <c r="X209" s="11"/>
      <c r="Y209" s="11"/>
    </row>
    <row r="210" spans="2:25" ht="12.75">
      <c r="B210" s="170"/>
      <c r="C210" s="170">
        <v>4</v>
      </c>
      <c r="D210" s="156">
        <v>21746</v>
      </c>
      <c r="E210" s="156">
        <v>828787</v>
      </c>
      <c r="F210" s="123"/>
      <c r="G210" s="124"/>
      <c r="H210" s="124"/>
      <c r="I210" s="6"/>
      <c r="J210" s="2"/>
      <c r="K210" s="16"/>
      <c r="L210" s="16"/>
      <c r="M210" s="3"/>
      <c r="N210" s="17"/>
      <c r="O210" s="18"/>
      <c r="P210" s="18"/>
      <c r="Q210" s="12"/>
      <c r="R210" s="16"/>
      <c r="S210" s="16"/>
      <c r="T210" s="17"/>
      <c r="U210" s="17"/>
      <c r="V210" s="18"/>
      <c r="W210" s="18"/>
      <c r="X210" s="11"/>
      <c r="Y210" s="11"/>
    </row>
    <row r="211" spans="2:25" ht="12.75">
      <c r="B211" s="170"/>
      <c r="C211" s="170">
        <v>5</v>
      </c>
      <c r="D211" s="156">
        <v>24848</v>
      </c>
      <c r="E211" s="156">
        <v>1026744</v>
      </c>
      <c r="F211" s="123"/>
      <c r="G211" s="124"/>
      <c r="H211" s="124"/>
      <c r="I211" s="6"/>
      <c r="J211" s="2"/>
      <c r="K211" s="14"/>
      <c r="L211" s="14"/>
      <c r="M211" s="3"/>
      <c r="N211" s="14"/>
      <c r="O211" s="14"/>
      <c r="P211" s="19"/>
      <c r="Q211" s="12"/>
      <c r="R211" s="14"/>
      <c r="S211" s="14"/>
      <c r="T211" s="14"/>
      <c r="U211" s="14"/>
      <c r="V211" s="14"/>
      <c r="W211" s="19"/>
      <c r="X211" s="11"/>
      <c r="Y211" s="11"/>
    </row>
    <row r="212" spans="2:25" ht="12.75">
      <c r="B212" s="170"/>
      <c r="C212" s="170">
        <v>6</v>
      </c>
      <c r="D212" s="156">
        <v>23373</v>
      </c>
      <c r="E212" s="156">
        <v>1028477</v>
      </c>
      <c r="F212" s="123"/>
      <c r="G212" s="124"/>
      <c r="H212" s="124"/>
      <c r="I212" s="6"/>
      <c r="J212" s="2"/>
      <c r="K212" s="22"/>
      <c r="L212" s="22"/>
      <c r="M212" s="3"/>
      <c r="N212" s="20"/>
      <c r="O212" s="20"/>
      <c r="P212" s="21"/>
      <c r="Q212" s="12"/>
      <c r="R212" s="22"/>
      <c r="S212" s="22"/>
      <c r="T212" s="20"/>
      <c r="U212" s="20"/>
      <c r="V212" s="20"/>
      <c r="W212" s="21"/>
      <c r="X212" s="11"/>
      <c r="Y212" s="11"/>
    </row>
    <row r="213" spans="2:25" ht="12.75">
      <c r="B213" s="170"/>
      <c r="C213" s="170">
        <v>7</v>
      </c>
      <c r="D213" s="156">
        <v>21891</v>
      </c>
      <c r="E213" s="156">
        <v>930049</v>
      </c>
      <c r="F213" s="123"/>
      <c r="G213" s="124"/>
      <c r="H213" s="124"/>
      <c r="I213" s="6"/>
      <c r="J213" s="2"/>
      <c r="K213" s="12"/>
      <c r="L213" s="12"/>
      <c r="M213" s="3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1"/>
      <c r="Y213" s="11"/>
    </row>
    <row r="214" spans="2:25" ht="12.75">
      <c r="B214" s="170"/>
      <c r="C214" s="170">
        <v>8</v>
      </c>
      <c r="D214" s="156">
        <v>17090</v>
      </c>
      <c r="E214" s="156">
        <v>885298</v>
      </c>
      <c r="F214" s="123"/>
      <c r="G214" s="124"/>
      <c r="H214" s="124"/>
      <c r="I214" s="6"/>
      <c r="J214" s="2"/>
      <c r="K214" s="12"/>
      <c r="L214" s="12"/>
      <c r="M214" s="3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1"/>
      <c r="Y214" s="11"/>
    </row>
    <row r="215" spans="2:25" ht="11.25" customHeight="1">
      <c r="B215" s="170"/>
      <c r="C215" s="170">
        <v>9</v>
      </c>
      <c r="D215" s="156">
        <v>20472</v>
      </c>
      <c r="E215" s="156">
        <v>933912</v>
      </c>
      <c r="F215" s="123"/>
      <c r="G215" s="124"/>
      <c r="H215" s="124"/>
      <c r="I215" s="6"/>
      <c r="J215" s="2"/>
      <c r="K215" s="23"/>
      <c r="L215" s="23"/>
      <c r="M215" s="3"/>
      <c r="N215" s="23"/>
      <c r="O215" s="23"/>
      <c r="P215" s="23"/>
      <c r="Q215" s="12"/>
      <c r="R215" s="216"/>
      <c r="S215" s="216"/>
      <c r="T215" s="216"/>
      <c r="U215" s="216"/>
      <c r="V215" s="216"/>
      <c r="W215" s="216"/>
      <c r="X215" s="11"/>
      <c r="Y215" s="11"/>
    </row>
    <row r="216" spans="2:25" ht="15">
      <c r="B216" s="170"/>
      <c r="C216" s="170">
        <v>10</v>
      </c>
      <c r="D216" s="156">
        <v>17979</v>
      </c>
      <c r="E216" s="156">
        <v>994736</v>
      </c>
      <c r="F216" s="123"/>
      <c r="G216" s="124"/>
      <c r="H216" s="124"/>
      <c r="I216" s="6"/>
      <c r="J216" s="2"/>
      <c r="K216" s="15"/>
      <c r="L216" s="14"/>
      <c r="M216" s="3"/>
      <c r="N216" s="14"/>
      <c r="O216" s="14"/>
      <c r="P216" s="14"/>
      <c r="Q216" s="12"/>
      <c r="R216" s="15"/>
      <c r="S216" s="14"/>
      <c r="T216" s="14"/>
      <c r="U216" s="14"/>
      <c r="V216" s="14"/>
      <c r="W216" s="14"/>
      <c r="X216" s="11"/>
      <c r="Y216" s="11"/>
    </row>
    <row r="217" spans="2:25" ht="12.75">
      <c r="B217" s="170"/>
      <c r="C217" s="170">
        <v>11</v>
      </c>
      <c r="D217" s="156">
        <v>18800</v>
      </c>
      <c r="E217" s="156">
        <v>1063121</v>
      </c>
      <c r="F217" s="123"/>
      <c r="G217" s="124"/>
      <c r="H217" s="124"/>
      <c r="I217" s="6"/>
      <c r="J217" s="2"/>
      <c r="K217" s="14"/>
      <c r="L217" s="14"/>
      <c r="M217" s="3"/>
      <c r="N217" s="14"/>
      <c r="O217" s="14"/>
      <c r="P217" s="14"/>
      <c r="Q217" s="12"/>
      <c r="R217" s="14"/>
      <c r="S217" s="14"/>
      <c r="T217" s="14"/>
      <c r="U217" s="14"/>
      <c r="V217" s="14"/>
      <c r="W217" s="14"/>
      <c r="X217" s="11"/>
      <c r="Y217" s="11"/>
    </row>
    <row r="218" spans="2:25" ht="12.75">
      <c r="B218" s="170"/>
      <c r="C218" s="170">
        <v>12</v>
      </c>
      <c r="D218" s="156">
        <f>13979-550</f>
        <v>13429</v>
      </c>
      <c r="E218" s="159">
        <f>734805</f>
        <v>734805</v>
      </c>
      <c r="F218" s="160">
        <f>+SUM(D207:D218)</f>
        <v>246147</v>
      </c>
      <c r="G218" s="160">
        <f>+SUM(E207:E218)</f>
        <v>10962874</v>
      </c>
      <c r="H218" s="124"/>
      <c r="I218" s="6"/>
      <c r="J218" s="26"/>
      <c r="K218" s="26"/>
      <c r="L218" s="26"/>
      <c r="M218" s="26"/>
      <c r="N218" s="17"/>
      <c r="O218" s="18"/>
      <c r="P218" s="18"/>
      <c r="Q218" s="12"/>
      <c r="R218" s="214"/>
      <c r="S218" s="214"/>
      <c r="T218" s="213"/>
      <c r="U218" s="213"/>
      <c r="V218" s="217"/>
      <c r="W218" s="217"/>
      <c r="X218" s="11"/>
      <c r="Y218" s="11"/>
    </row>
    <row r="219" spans="2:25" ht="12.75">
      <c r="B219" s="170">
        <v>2018</v>
      </c>
      <c r="C219" s="170">
        <v>1</v>
      </c>
      <c r="D219" s="156">
        <v>14062</v>
      </c>
      <c r="E219" s="156">
        <v>877766</v>
      </c>
      <c r="F219" s="123"/>
      <c r="G219" s="124"/>
      <c r="H219" s="124"/>
      <c r="I219" s="80"/>
      <c r="J219" s="10"/>
      <c r="K219" s="16"/>
      <c r="L219" s="16"/>
      <c r="M219" s="3"/>
      <c r="N219" s="17"/>
      <c r="O219" s="18"/>
      <c r="P219" s="18"/>
      <c r="Q219" s="12"/>
      <c r="R219" s="214"/>
      <c r="S219" s="214"/>
      <c r="T219" s="213"/>
      <c r="U219" s="213"/>
      <c r="V219" s="18"/>
      <c r="W219" s="18"/>
      <c r="X219" s="11"/>
      <c r="Y219" s="11"/>
    </row>
    <row r="220" spans="2:25" ht="12.75">
      <c r="B220" s="170"/>
      <c r="C220" s="170">
        <v>2</v>
      </c>
      <c r="D220" s="156">
        <v>17448</v>
      </c>
      <c r="E220" s="156">
        <v>845021</v>
      </c>
      <c r="F220" s="123"/>
      <c r="G220" s="124"/>
      <c r="H220" s="124"/>
      <c r="I220" s="6"/>
      <c r="J220" s="10"/>
      <c r="K220" s="14"/>
      <c r="L220" s="14"/>
      <c r="M220" s="3"/>
      <c r="N220" s="14"/>
      <c r="O220" s="14"/>
      <c r="P220" s="19"/>
      <c r="Q220" s="12"/>
      <c r="R220" s="14"/>
      <c r="S220" s="14"/>
      <c r="T220" s="14"/>
      <c r="U220" s="14"/>
      <c r="V220" s="14"/>
      <c r="W220" s="19"/>
      <c r="X220" s="11"/>
      <c r="Y220" s="11"/>
    </row>
    <row r="221" spans="2:25" ht="12.75">
      <c r="B221" s="170"/>
      <c r="C221" s="170">
        <v>3</v>
      </c>
      <c r="D221" s="156">
        <v>18297</v>
      </c>
      <c r="E221" s="156">
        <v>856819</v>
      </c>
      <c r="F221" s="123"/>
      <c r="G221" s="124"/>
      <c r="H221" s="124"/>
      <c r="I221" s="6"/>
      <c r="J221" s="10"/>
      <c r="K221" s="24"/>
      <c r="L221" s="24"/>
      <c r="M221" s="3"/>
      <c r="N221" s="20"/>
      <c r="O221" s="20"/>
      <c r="P221" s="21"/>
      <c r="Q221" s="12"/>
      <c r="R221" s="218"/>
      <c r="S221" s="218"/>
      <c r="T221" s="20"/>
      <c r="U221" s="20"/>
      <c r="V221" s="20"/>
      <c r="W221" s="21"/>
      <c r="X221" s="11"/>
      <c r="Y221" s="11"/>
    </row>
    <row r="222" spans="2:25" ht="12.75">
      <c r="B222" s="170"/>
      <c r="C222" s="170">
        <v>4</v>
      </c>
      <c r="D222" s="156">
        <v>21201</v>
      </c>
      <c r="E222" s="156">
        <v>954637</v>
      </c>
      <c r="F222" s="123"/>
      <c r="G222" s="124"/>
      <c r="H222" s="124"/>
      <c r="I222" s="6"/>
      <c r="J222" s="10"/>
      <c r="K222" s="24"/>
      <c r="L222" s="24"/>
      <c r="M222" s="3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1"/>
      <c r="Y222" s="11"/>
    </row>
    <row r="223" spans="2:25" ht="12.75">
      <c r="B223" s="170"/>
      <c r="C223" s="170">
        <v>5</v>
      </c>
      <c r="D223" s="156">
        <v>22408</v>
      </c>
      <c r="E223" s="156">
        <v>1128471</v>
      </c>
      <c r="F223" s="123"/>
      <c r="G223" s="124"/>
      <c r="H223" s="124"/>
      <c r="I223" s="6"/>
      <c r="J223" s="10"/>
      <c r="K223" s="24"/>
      <c r="L223" s="24"/>
      <c r="M223" s="3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1"/>
      <c r="Y223" s="11"/>
    </row>
    <row r="224" spans="2:25" ht="12.75">
      <c r="B224" s="170"/>
      <c r="C224" s="170">
        <v>6</v>
      </c>
      <c r="D224" s="156">
        <v>20789</v>
      </c>
      <c r="E224" s="156">
        <v>1097431</v>
      </c>
      <c r="F224" s="123"/>
      <c r="G224" s="124"/>
      <c r="H224" s="124"/>
      <c r="I224" s="6"/>
      <c r="J224" s="10"/>
      <c r="K224" s="24"/>
      <c r="L224" s="24"/>
      <c r="M224" s="3"/>
      <c r="N224" s="17"/>
      <c r="O224" s="12"/>
      <c r="P224" s="12"/>
      <c r="Q224" s="12"/>
      <c r="R224" s="214"/>
      <c r="S224" s="214"/>
      <c r="T224" s="213"/>
      <c r="U224" s="213"/>
      <c r="V224" s="12"/>
      <c r="W224" s="12"/>
      <c r="X224" s="11"/>
      <c r="Y224" s="11"/>
    </row>
    <row r="225" spans="2:25" ht="12.75">
      <c r="B225" s="170"/>
      <c r="C225" s="170">
        <v>7</v>
      </c>
      <c r="D225" s="156">
        <v>17324</v>
      </c>
      <c r="E225" s="156">
        <v>1087149</v>
      </c>
      <c r="F225" s="123"/>
      <c r="G225" s="124"/>
      <c r="H225" s="124"/>
      <c r="I225" s="6"/>
      <c r="J225" s="10"/>
      <c r="K225" s="24"/>
      <c r="L225" s="24"/>
      <c r="M225" s="3"/>
      <c r="N225" s="17"/>
      <c r="O225" s="12"/>
      <c r="P225" s="12"/>
      <c r="Q225" s="12"/>
      <c r="R225" s="214"/>
      <c r="S225" s="214"/>
      <c r="T225" s="213"/>
      <c r="U225" s="213"/>
      <c r="V225" s="12"/>
      <c r="W225" s="12"/>
      <c r="X225" s="11"/>
      <c r="Y225" s="11"/>
    </row>
    <row r="226" spans="2:25" ht="12.75">
      <c r="B226" s="170"/>
      <c r="C226" s="170">
        <v>8</v>
      </c>
      <c r="D226" s="156">
        <v>13582</v>
      </c>
      <c r="E226" s="156">
        <v>947063</v>
      </c>
      <c r="F226" s="123"/>
      <c r="G226" s="124"/>
      <c r="H226" s="124"/>
      <c r="I226" s="6"/>
      <c r="J226" s="10"/>
      <c r="K226" s="24"/>
      <c r="L226" s="24"/>
      <c r="M226" s="3"/>
      <c r="N226" s="14"/>
      <c r="O226" s="12"/>
      <c r="P226" s="12"/>
      <c r="Q226" s="12"/>
      <c r="R226" s="14"/>
      <c r="S226" s="14"/>
      <c r="T226" s="14"/>
      <c r="U226" s="14"/>
      <c r="V226" s="12"/>
      <c r="W226" s="12"/>
      <c r="X226" s="11"/>
      <c r="Y226" s="11"/>
    </row>
    <row r="227" spans="2:25" ht="12.75">
      <c r="B227" s="170"/>
      <c r="C227" s="170">
        <v>9</v>
      </c>
      <c r="D227" s="156">
        <v>15511</v>
      </c>
      <c r="E227" s="156">
        <v>980822</v>
      </c>
      <c r="F227" s="123"/>
      <c r="G227" s="124"/>
      <c r="H227" s="124"/>
      <c r="I227" s="6"/>
      <c r="J227" s="10"/>
      <c r="K227" s="24"/>
      <c r="L227" s="24"/>
      <c r="M227" s="3"/>
      <c r="N227" s="14"/>
      <c r="O227" s="12"/>
      <c r="P227" s="12"/>
      <c r="Q227" s="12"/>
      <c r="R227" s="218"/>
      <c r="S227" s="218"/>
      <c r="T227" s="14"/>
      <c r="U227" s="14"/>
      <c r="V227" s="12"/>
      <c r="W227" s="12"/>
      <c r="X227" s="11"/>
      <c r="Y227" s="11"/>
    </row>
    <row r="228" spans="2:25" ht="12.75">
      <c r="B228" s="170"/>
      <c r="C228" s="170">
        <v>10</v>
      </c>
      <c r="D228" s="156">
        <v>23417</v>
      </c>
      <c r="E228" s="156">
        <v>1119088</v>
      </c>
      <c r="F228" s="123"/>
      <c r="G228" s="124"/>
      <c r="H228" s="124"/>
      <c r="I228" s="6"/>
      <c r="J228" s="10"/>
      <c r="K228" s="24"/>
      <c r="L228" s="24"/>
      <c r="M228" s="3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1"/>
      <c r="Y228" s="11"/>
    </row>
    <row r="229" spans="2:23" ht="12.75">
      <c r="B229" s="170"/>
      <c r="C229" s="170">
        <v>11</v>
      </c>
      <c r="D229" s="156">
        <v>21173</v>
      </c>
      <c r="E229" s="156">
        <v>1000690</v>
      </c>
      <c r="F229" s="123"/>
      <c r="G229" s="124"/>
      <c r="H229" s="124"/>
      <c r="I229" s="6"/>
      <c r="J229" s="10"/>
      <c r="K229" s="24"/>
      <c r="L229" s="24"/>
      <c r="M229" s="3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2:23" ht="12.75">
      <c r="B230" s="170"/>
      <c r="C230" s="170">
        <v>12</v>
      </c>
      <c r="D230" s="156">
        <v>16573</v>
      </c>
      <c r="E230" s="156">
        <v>817563</v>
      </c>
      <c r="F230" s="123">
        <f>+SUM(D219:D230)</f>
        <v>221785</v>
      </c>
      <c r="G230" s="123">
        <f>+SUM(E219:E230)</f>
        <v>11712520</v>
      </c>
      <c r="H230" s="124"/>
      <c r="I230" s="6"/>
      <c r="J230" s="26"/>
      <c r="K230" s="26"/>
      <c r="L230" s="26"/>
      <c r="M230" s="26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2:23" ht="12.75">
      <c r="B231" s="170">
        <v>2019</v>
      </c>
      <c r="C231" s="170">
        <v>1</v>
      </c>
      <c r="D231" s="156">
        <v>20644</v>
      </c>
      <c r="E231" s="156">
        <v>959726</v>
      </c>
      <c r="F231" s="123"/>
      <c r="G231" s="124"/>
      <c r="H231" s="124"/>
      <c r="I231" s="80"/>
      <c r="J231" s="10"/>
      <c r="K231" s="24"/>
      <c r="L231" s="24"/>
      <c r="M231" s="3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2:23" ht="12.75">
      <c r="B232" s="170"/>
      <c r="C232" s="170">
        <v>2</v>
      </c>
      <c r="D232" s="156">
        <v>19871</v>
      </c>
      <c r="E232" s="156">
        <v>1007875</v>
      </c>
      <c r="F232" s="123"/>
      <c r="G232" s="124"/>
      <c r="H232" s="124"/>
      <c r="I232" s="6"/>
      <c r="J232" s="10"/>
      <c r="K232" s="24"/>
      <c r="L232" s="24"/>
      <c r="M232" s="3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2:23" ht="12.75">
      <c r="B233" s="170"/>
      <c r="C233" s="170">
        <v>3</v>
      </c>
      <c r="D233" s="156">
        <v>20968</v>
      </c>
      <c r="E233" s="156">
        <v>1121061</v>
      </c>
      <c r="F233" s="123"/>
      <c r="G233" s="124"/>
      <c r="H233" s="124"/>
      <c r="I233" s="6"/>
      <c r="J233" s="10"/>
      <c r="K233" s="24"/>
      <c r="L233" s="24"/>
      <c r="M233" s="3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2:23" ht="12.75">
      <c r="B234" s="170"/>
      <c r="C234" s="170">
        <v>4</v>
      </c>
      <c r="D234" s="156">
        <v>17050</v>
      </c>
      <c r="E234" s="156">
        <v>1027905</v>
      </c>
      <c r="F234" s="123"/>
      <c r="G234" s="124"/>
      <c r="H234" s="124"/>
      <c r="I234" s="6"/>
      <c r="J234" s="10"/>
      <c r="K234" s="24"/>
      <c r="L234" s="24"/>
      <c r="M234" s="3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2:23" ht="12.75">
      <c r="B235" s="170"/>
      <c r="C235" s="170">
        <v>5</v>
      </c>
      <c r="D235" s="156">
        <v>22555</v>
      </c>
      <c r="E235" s="156">
        <v>1198501</v>
      </c>
      <c r="F235" s="123"/>
      <c r="G235" s="124"/>
      <c r="H235" s="124"/>
      <c r="I235" s="6"/>
      <c r="J235" s="10"/>
      <c r="K235" s="24"/>
      <c r="L235" s="24"/>
      <c r="M235" s="3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2:23" ht="12.75">
      <c r="B236" s="170"/>
      <c r="C236" s="170">
        <v>6</v>
      </c>
      <c r="D236" s="156">
        <v>20160</v>
      </c>
      <c r="E236" s="156">
        <v>1057772</v>
      </c>
      <c r="F236" s="123"/>
      <c r="G236" s="124"/>
      <c r="H236" s="124"/>
      <c r="I236" s="6"/>
      <c r="J236" s="10"/>
      <c r="K236" s="24"/>
      <c r="L236" s="24"/>
      <c r="M236" s="3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2:23" ht="12.75">
      <c r="B237" s="170"/>
      <c r="C237" s="170">
        <v>7</v>
      </c>
      <c r="D237" s="156">
        <v>24821</v>
      </c>
      <c r="E237" s="156">
        <v>1168374</v>
      </c>
      <c r="F237" s="123"/>
      <c r="G237" s="124"/>
      <c r="H237" s="124"/>
      <c r="I237" s="6"/>
      <c r="J237" s="10"/>
      <c r="K237" s="24"/>
      <c r="L237" s="24"/>
      <c r="M237" s="3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ht="12.75">
      <c r="B238" s="170"/>
      <c r="C238" s="170">
        <v>8</v>
      </c>
      <c r="D238" s="156">
        <v>16635</v>
      </c>
      <c r="E238" s="156">
        <v>891263</v>
      </c>
      <c r="F238" s="123"/>
      <c r="G238" s="124"/>
      <c r="H238" s="124"/>
      <c r="I238" s="6"/>
      <c r="J238" s="10"/>
      <c r="K238" s="24"/>
      <c r="L238" s="24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2:23" ht="12.75">
      <c r="B239" s="170"/>
      <c r="C239" s="170">
        <v>9</v>
      </c>
      <c r="D239" s="156">
        <v>19209</v>
      </c>
      <c r="E239" s="156">
        <v>1001107</v>
      </c>
      <c r="F239" s="123"/>
      <c r="G239" s="124"/>
      <c r="H239" s="124"/>
      <c r="I239" s="6"/>
      <c r="J239" s="10"/>
      <c r="K239" s="24"/>
      <c r="L239" s="24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2.75">
      <c r="B240" s="170"/>
      <c r="C240" s="170">
        <v>10</v>
      </c>
      <c r="D240" s="156">
        <v>20160</v>
      </c>
      <c r="E240" s="156">
        <v>1164453</v>
      </c>
      <c r="F240" s="123"/>
      <c r="G240" s="124"/>
      <c r="H240" s="124"/>
      <c r="I240" s="6"/>
      <c r="J240" s="10"/>
      <c r="K240" s="24"/>
      <c r="L240" s="24"/>
      <c r="M240" s="3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2.75">
      <c r="B241" s="170"/>
      <c r="C241" s="170">
        <v>11</v>
      </c>
      <c r="D241" s="156">
        <v>21368</v>
      </c>
      <c r="E241" s="156">
        <v>972212</v>
      </c>
      <c r="F241" s="123"/>
      <c r="G241" s="124"/>
      <c r="H241" s="124"/>
      <c r="I241" s="6"/>
      <c r="J241" s="10"/>
      <c r="K241" s="24"/>
      <c r="L241" s="24"/>
      <c r="M241" s="3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2.75">
      <c r="B242" s="170"/>
      <c r="C242" s="170">
        <v>12</v>
      </c>
      <c r="D242" s="156">
        <v>18457</v>
      </c>
      <c r="E242" s="156">
        <v>767099</v>
      </c>
      <c r="F242" s="123">
        <f>+SUM(D231:D242)</f>
        <v>241898</v>
      </c>
      <c r="G242" s="123">
        <f>+SUM(E231:E242)</f>
        <v>12337348</v>
      </c>
      <c r="H242" s="124"/>
      <c r="I242" s="6"/>
      <c r="J242" s="26"/>
      <c r="K242" s="26"/>
      <c r="L242" s="26"/>
      <c r="M242" s="26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2.75">
      <c r="B243" s="170">
        <v>2020</v>
      </c>
      <c r="C243" s="170">
        <v>1</v>
      </c>
      <c r="D243" s="156">
        <v>16428</v>
      </c>
      <c r="E243" s="156">
        <v>841942</v>
      </c>
      <c r="F243" s="123"/>
      <c r="G243" s="124"/>
      <c r="H243" s="124"/>
      <c r="I243" s="80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2.75">
      <c r="B244" s="170"/>
      <c r="C244" s="170">
        <v>2</v>
      </c>
      <c r="D244" s="156">
        <v>19673</v>
      </c>
      <c r="E244" s="156">
        <v>974262</v>
      </c>
      <c r="F244" s="123"/>
      <c r="G244" s="124"/>
      <c r="H244" s="124"/>
      <c r="I244" s="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2.75">
      <c r="B245" s="170"/>
      <c r="C245" s="170">
        <v>3</v>
      </c>
      <c r="D245" s="156">
        <v>16254</v>
      </c>
      <c r="E245" s="156">
        <v>818096</v>
      </c>
      <c r="F245" s="123"/>
      <c r="G245" s="124"/>
      <c r="H245" s="124"/>
      <c r="I245" s="6"/>
      <c r="J245" s="2"/>
      <c r="K245" s="2"/>
      <c r="L245" s="2"/>
      <c r="M245" s="3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2.75">
      <c r="B246" s="170"/>
      <c r="C246" s="170">
        <v>4</v>
      </c>
      <c r="D246" s="156">
        <v>13551</v>
      </c>
      <c r="E246" s="156">
        <v>531394</v>
      </c>
      <c r="F246" s="123"/>
      <c r="G246" s="124"/>
      <c r="H246" s="124"/>
      <c r="I246" s="6"/>
      <c r="J246" s="2"/>
      <c r="K246" s="2"/>
      <c r="L246" s="2"/>
      <c r="M246" s="3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2.75">
      <c r="B247" s="170"/>
      <c r="C247" s="170">
        <v>5</v>
      </c>
      <c r="D247" s="156">
        <v>25021</v>
      </c>
      <c r="E247" s="156">
        <v>1015882</v>
      </c>
      <c r="F247" s="123"/>
      <c r="G247" s="124"/>
      <c r="H247" s="124"/>
      <c r="I247" s="6"/>
      <c r="J247" s="2"/>
      <c r="K247" s="2"/>
      <c r="L247" s="2"/>
      <c r="M247" s="3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2.75">
      <c r="B248" s="170"/>
      <c r="C248" s="170">
        <v>6</v>
      </c>
      <c r="D248" s="156">
        <v>28482</v>
      </c>
      <c r="E248" s="156">
        <v>1147758</v>
      </c>
      <c r="F248" s="123"/>
      <c r="G248" s="124"/>
      <c r="H248" s="124"/>
      <c r="I248" s="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2.75">
      <c r="B249" s="170"/>
      <c r="C249" s="170">
        <v>7</v>
      </c>
      <c r="D249" s="156">
        <v>29877</v>
      </c>
      <c r="E249" s="156">
        <v>1166812</v>
      </c>
      <c r="F249" s="123"/>
      <c r="G249" s="124"/>
      <c r="H249" s="124"/>
      <c r="I249" s="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2.75">
      <c r="B250" s="170"/>
      <c r="C250" s="170">
        <v>8</v>
      </c>
      <c r="D250" s="156">
        <v>18492</v>
      </c>
      <c r="E250" s="156">
        <v>937535</v>
      </c>
      <c r="F250" s="123"/>
      <c r="G250" s="124"/>
      <c r="H250" s="124"/>
      <c r="I250" s="6"/>
      <c r="J250" s="2"/>
      <c r="K250" s="2"/>
      <c r="L250" s="2"/>
      <c r="M250" s="4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2.75">
      <c r="B251" s="170"/>
      <c r="C251" s="170">
        <v>9</v>
      </c>
      <c r="D251" s="156">
        <v>25169</v>
      </c>
      <c r="E251" s="156">
        <v>1084483</v>
      </c>
      <c r="F251" s="123"/>
      <c r="G251" s="124"/>
      <c r="H251" s="124"/>
      <c r="I251" s="6"/>
      <c r="J251" s="2"/>
      <c r="K251" s="2"/>
      <c r="L251" s="2"/>
      <c r="M251" s="4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2.75">
      <c r="B252" s="170"/>
      <c r="C252" s="170">
        <v>10</v>
      </c>
      <c r="D252" s="156">
        <v>25468</v>
      </c>
      <c r="E252" s="156">
        <v>1048683</v>
      </c>
      <c r="F252" s="123"/>
      <c r="G252" s="124"/>
      <c r="H252" s="124"/>
      <c r="I252" s="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2.75">
      <c r="B253" s="170"/>
      <c r="C253" s="170">
        <v>11</v>
      </c>
      <c r="D253" s="156">
        <v>24543</v>
      </c>
      <c r="E253" s="156">
        <v>1018775</v>
      </c>
      <c r="F253" s="123"/>
      <c r="G253" s="124"/>
      <c r="H253" s="124"/>
      <c r="I253" s="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2.75">
      <c r="B254" s="170"/>
      <c r="C254" s="170">
        <v>12</v>
      </c>
      <c r="D254" s="156">
        <v>21036</v>
      </c>
      <c r="E254" s="159">
        <v>833031</v>
      </c>
      <c r="F254" s="123">
        <f>+SUM(D243:D254)</f>
        <v>263994</v>
      </c>
      <c r="G254" s="123">
        <f>+SUM(E243:E254)</f>
        <v>11418653</v>
      </c>
      <c r="H254" s="124"/>
      <c r="I254" s="6"/>
      <c r="J254" s="26"/>
      <c r="K254" s="26"/>
      <c r="L254" s="26"/>
      <c r="M254" s="26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2.75">
      <c r="B255" s="169">
        <v>2021</v>
      </c>
      <c r="C255" s="170">
        <v>1</v>
      </c>
      <c r="D255" s="174">
        <v>17807</v>
      </c>
      <c r="E255" s="156">
        <v>666830</v>
      </c>
      <c r="F255" s="80">
        <f>+D255</f>
        <v>17807</v>
      </c>
      <c r="G255" s="80">
        <f>+E255</f>
        <v>666830</v>
      </c>
      <c r="H255" s="124"/>
      <c r="I255" s="8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2.75">
      <c r="C256" s="170">
        <v>2</v>
      </c>
      <c r="D256" s="156">
        <v>25227</v>
      </c>
      <c r="E256" s="156">
        <v>931517</v>
      </c>
      <c r="F256" s="156">
        <f>+F255+D256</f>
        <v>43034</v>
      </c>
      <c r="G256" s="156">
        <f>+G255+E256</f>
        <v>1598347</v>
      </c>
      <c r="H256" s="124"/>
      <c r="I256" s="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2.75">
      <c r="C257" s="170">
        <v>3</v>
      </c>
      <c r="D257" s="174">
        <v>24351</v>
      </c>
      <c r="E257" s="156">
        <v>1227628</v>
      </c>
      <c r="F257" s="156">
        <f aca="true" t="shared" si="0" ref="F257:F266">+F256+D257</f>
        <v>67385</v>
      </c>
      <c r="G257" s="156">
        <f aca="true" t="shared" si="1" ref="G257:G266">+G256+E257</f>
        <v>2825975</v>
      </c>
      <c r="H257" s="124"/>
      <c r="I257" s="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2.75">
      <c r="C258" s="170">
        <v>4</v>
      </c>
      <c r="D258" s="156">
        <v>24107</v>
      </c>
      <c r="E258" s="156">
        <v>1045252</v>
      </c>
      <c r="F258" s="156">
        <f t="shared" si="0"/>
        <v>91492</v>
      </c>
      <c r="G258" s="156">
        <f t="shared" si="1"/>
        <v>3871227</v>
      </c>
      <c r="H258" s="126"/>
      <c r="I258" s="12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2.75">
      <c r="C259" s="170">
        <v>5</v>
      </c>
      <c r="D259" s="174">
        <v>27273</v>
      </c>
      <c r="E259" s="156">
        <v>1173546</v>
      </c>
      <c r="F259" s="156">
        <f t="shared" si="0"/>
        <v>118765</v>
      </c>
      <c r="G259" s="156">
        <f t="shared" si="1"/>
        <v>5044773</v>
      </c>
      <c r="H259" s="126"/>
      <c r="I259" s="6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2.75">
      <c r="C260" s="170">
        <v>6</v>
      </c>
      <c r="D260" s="174">
        <v>28857</v>
      </c>
      <c r="E260" s="178">
        <v>1189592</v>
      </c>
      <c r="F260" s="156">
        <f t="shared" si="0"/>
        <v>147622</v>
      </c>
      <c r="G260" s="156">
        <f t="shared" si="1"/>
        <v>6234365</v>
      </c>
      <c r="H260" s="126">
        <f>+SUM(D255:D260)</f>
        <v>147622</v>
      </c>
      <c r="I260" s="126">
        <f>+SUM(E255:E260)</f>
        <v>6234365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2.75">
      <c r="C261" s="170">
        <v>7</v>
      </c>
      <c r="D261" s="156">
        <v>23224</v>
      </c>
      <c r="E261" s="156">
        <v>1158334</v>
      </c>
      <c r="F261" s="156">
        <f t="shared" si="0"/>
        <v>170846</v>
      </c>
      <c r="G261" s="156">
        <f t="shared" si="1"/>
        <v>7392699</v>
      </c>
      <c r="H261" s="29"/>
      <c r="I261" s="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2.75">
      <c r="C262" s="170">
        <v>8</v>
      </c>
      <c r="D262" s="156">
        <v>23900</v>
      </c>
      <c r="E262" s="156">
        <v>969719</v>
      </c>
      <c r="F262" s="156">
        <f t="shared" si="0"/>
        <v>194746</v>
      </c>
      <c r="G262" s="156">
        <f t="shared" si="1"/>
        <v>8362418</v>
      </c>
      <c r="H262" s="29"/>
      <c r="I262" s="6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2.75">
      <c r="C263" s="170">
        <v>9</v>
      </c>
      <c r="D263" s="156">
        <v>24782</v>
      </c>
      <c r="E263" s="156">
        <v>1118377</v>
      </c>
      <c r="F263" s="156">
        <f t="shared" si="0"/>
        <v>219528</v>
      </c>
      <c r="G263" s="156">
        <f t="shared" si="1"/>
        <v>9480795</v>
      </c>
      <c r="H263" s="29"/>
      <c r="I263" s="6"/>
      <c r="J263" s="3">
        <f>+SUM(E255:E263)</f>
        <v>9480795</v>
      </c>
      <c r="K263" s="194">
        <v>9480794.978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2.75">
      <c r="C264" s="170">
        <v>10</v>
      </c>
      <c r="D264" s="156">
        <v>27020</v>
      </c>
      <c r="E264" s="156">
        <v>1086307</v>
      </c>
      <c r="F264" s="156">
        <f t="shared" si="0"/>
        <v>246548</v>
      </c>
      <c r="G264" s="156">
        <f t="shared" si="1"/>
        <v>10567102</v>
      </c>
      <c r="H264" s="29"/>
      <c r="I264" s="6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2.75">
      <c r="C265" s="170">
        <v>11</v>
      </c>
      <c r="D265" s="156">
        <v>34581</v>
      </c>
      <c r="E265" s="156">
        <v>1117580</v>
      </c>
      <c r="F265" s="156">
        <f t="shared" si="0"/>
        <v>281129</v>
      </c>
      <c r="G265" s="156">
        <f t="shared" si="1"/>
        <v>11684682</v>
      </c>
      <c r="H265" s="29"/>
      <c r="I265" s="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8">
      <c r="C266" s="170">
        <v>12</v>
      </c>
      <c r="D266" s="159">
        <v>38579</v>
      </c>
      <c r="E266" s="159">
        <v>1063588</v>
      </c>
      <c r="F266" s="156">
        <f t="shared" si="0"/>
        <v>319708</v>
      </c>
      <c r="G266" s="156">
        <f t="shared" si="1"/>
        <v>12748270</v>
      </c>
      <c r="H266" s="158"/>
      <c r="I266" s="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2.75">
      <c r="B267" s="169">
        <v>2022</v>
      </c>
      <c r="C267" s="170">
        <v>1</v>
      </c>
      <c r="D267" s="175">
        <f>2362+29674</f>
        <v>32036</v>
      </c>
      <c r="E267" s="159">
        <v>818288</v>
      </c>
      <c r="F267" s="176">
        <f>+D267</f>
        <v>32036</v>
      </c>
      <c r="G267" s="176">
        <f>+E267</f>
        <v>818288</v>
      </c>
      <c r="H267" s="201" t="s">
        <v>70</v>
      </c>
      <c r="I267" s="200"/>
      <c r="J267" s="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2.75">
      <c r="C268" s="170">
        <v>2</v>
      </c>
      <c r="D268" s="174">
        <f>4120+29342</f>
        <v>33462</v>
      </c>
      <c r="E268" s="159">
        <v>1048370</v>
      </c>
      <c r="F268" s="177">
        <f aca="true" t="shared" si="2" ref="F268:G281">+F267+D268</f>
        <v>65498</v>
      </c>
      <c r="G268" s="177">
        <f t="shared" si="2"/>
        <v>1866658</v>
      </c>
      <c r="H268" s="29"/>
      <c r="I268" s="6"/>
      <c r="J268" s="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2.75">
      <c r="B269" s="170"/>
      <c r="C269" s="170">
        <v>3</v>
      </c>
      <c r="D269" s="174">
        <f>5378+21017</f>
        <v>26395</v>
      </c>
      <c r="E269" s="159">
        <v>953290</v>
      </c>
      <c r="F269" s="177">
        <f t="shared" si="2"/>
        <v>91893</v>
      </c>
      <c r="G269" s="177">
        <f t="shared" si="2"/>
        <v>2819948</v>
      </c>
      <c r="H269" s="29"/>
      <c r="I269" s="6"/>
      <c r="J269" s="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2.75">
      <c r="B270" s="170"/>
      <c r="C270" s="170">
        <v>4</v>
      </c>
      <c r="D270" s="156">
        <v>28210</v>
      </c>
      <c r="E270" s="159">
        <v>1158939</v>
      </c>
      <c r="F270" s="156">
        <f t="shared" si="2"/>
        <v>120103</v>
      </c>
      <c r="G270" s="156">
        <f t="shared" si="2"/>
        <v>3978887</v>
      </c>
      <c r="H270" s="126"/>
      <c r="I270" s="126"/>
      <c r="J270" s="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2.75">
      <c r="B271" s="170"/>
      <c r="C271" s="170">
        <v>5</v>
      </c>
      <c r="D271" s="156">
        <v>32619</v>
      </c>
      <c r="E271" s="159">
        <v>1111319</v>
      </c>
      <c r="F271" s="156">
        <f t="shared" si="2"/>
        <v>152722</v>
      </c>
      <c r="G271" s="156">
        <f t="shared" si="2"/>
        <v>5090206</v>
      </c>
      <c r="H271" s="126"/>
      <c r="I271" s="6"/>
      <c r="J271" s="4"/>
      <c r="K271" s="25" t="s">
        <v>68</v>
      </c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2.75">
      <c r="B272" s="170"/>
      <c r="C272" s="170">
        <v>6</v>
      </c>
      <c r="D272" s="156">
        <v>30918</v>
      </c>
      <c r="E272" s="159">
        <v>1154519</v>
      </c>
      <c r="F272" s="156">
        <f t="shared" si="2"/>
        <v>183640</v>
      </c>
      <c r="G272" s="156">
        <f t="shared" si="2"/>
        <v>6244725</v>
      </c>
      <c r="H272" s="126">
        <f>+SUM(D$267:D272)</f>
        <v>183640</v>
      </c>
      <c r="I272" s="191">
        <f>+SUM(E$267:E272)</f>
        <v>6244725</v>
      </c>
      <c r="J272" s="2"/>
      <c r="K272" s="191">
        <v>6247724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192"/>
      <c r="B273" s="170"/>
      <c r="C273" s="189">
        <v>7</v>
      </c>
      <c r="D273" s="195">
        <f>33999+3677</f>
        <v>37676</v>
      </c>
      <c r="E273" s="193">
        <f>139663+887275</f>
        <v>1026938</v>
      </c>
      <c r="F273" s="156">
        <f t="shared" si="2"/>
        <v>221316</v>
      </c>
      <c r="G273" s="156">
        <f t="shared" si="2"/>
        <v>7271663</v>
      </c>
      <c r="H273" s="126">
        <f>+SUM(D$267:D273)</f>
        <v>221316</v>
      </c>
      <c r="I273" s="191">
        <f>+SUM(E$267:E273)</f>
        <v>7271663</v>
      </c>
      <c r="J273" s="2"/>
      <c r="K273" s="191">
        <v>7274662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192"/>
      <c r="B274" s="170"/>
      <c r="C274" s="189">
        <v>8</v>
      </c>
      <c r="D274" s="156">
        <v>31601</v>
      </c>
      <c r="E274" s="192">
        <v>943295</v>
      </c>
      <c r="F274" s="156">
        <f t="shared" si="2"/>
        <v>252917</v>
      </c>
      <c r="G274" s="156">
        <f t="shared" si="2"/>
        <v>8214958</v>
      </c>
      <c r="H274" s="126">
        <f>+SUM(D$267:D274)</f>
        <v>252917</v>
      </c>
      <c r="I274" s="191">
        <f>+SUM(E$267:E274)</f>
        <v>8214958</v>
      </c>
      <c r="J274" s="4"/>
      <c r="K274" s="191">
        <v>8217957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>
      <c r="A275" s="196">
        <v>1064952</v>
      </c>
      <c r="B275" s="170"/>
      <c r="C275" s="189">
        <v>9</v>
      </c>
      <c r="D275" s="156">
        <v>36108</v>
      </c>
      <c r="E275" s="196">
        <v>1052548</v>
      </c>
      <c r="F275" s="156">
        <f t="shared" si="2"/>
        <v>289025</v>
      </c>
      <c r="G275" s="156">
        <f>+G274+E275</f>
        <v>9267506</v>
      </c>
      <c r="H275" s="126">
        <f>+SUM(D$267:D275)</f>
        <v>289025</v>
      </c>
      <c r="I275" s="126">
        <f>+SUM(E$267:E275)</f>
        <v>9267506</v>
      </c>
      <c r="J275" s="4"/>
      <c r="K275" s="197">
        <v>9270504.229999999</v>
      </c>
      <c r="L275" s="198">
        <f>+K275-K274</f>
        <v>1052547.2299999986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>
      <c r="A276" s="192"/>
      <c r="B276" s="170"/>
      <c r="C276" s="189">
        <v>10</v>
      </c>
      <c r="D276" s="156">
        <v>29709</v>
      </c>
      <c r="E276" s="192">
        <f>169254+867244</f>
        <v>1036498</v>
      </c>
      <c r="F276" s="156">
        <f t="shared" si="2"/>
        <v>318734</v>
      </c>
      <c r="G276" s="156">
        <f t="shared" si="2"/>
        <v>10304004</v>
      </c>
      <c r="H276" s="126">
        <f>+SUM(D$267:D276)</f>
        <v>318734</v>
      </c>
      <c r="I276" s="126">
        <f>+SUM(E$267:E276)</f>
        <v>10304004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>
      <c r="A277" s="192"/>
      <c r="B277" s="170"/>
      <c r="C277" s="189">
        <v>11</v>
      </c>
      <c r="D277" s="156">
        <v>39743</v>
      </c>
      <c r="E277" s="192">
        <f>205218+904702</f>
        <v>1109920</v>
      </c>
      <c r="F277" s="156">
        <f t="shared" si="2"/>
        <v>358477</v>
      </c>
      <c r="G277" s="156">
        <f t="shared" si="2"/>
        <v>11413924</v>
      </c>
      <c r="H277" s="126">
        <f>+SUM(D$267:D277)</f>
        <v>358477</v>
      </c>
      <c r="I277" s="126">
        <f>+SUM(E$267:E277)</f>
        <v>11413924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9" ht="12.75">
      <c r="A278" s="192"/>
      <c r="C278" s="190">
        <v>12</v>
      </c>
      <c r="D278" s="156">
        <v>39689</v>
      </c>
      <c r="E278" s="192">
        <f>219731+744094</f>
        <v>963825</v>
      </c>
      <c r="F278" s="156">
        <f t="shared" si="2"/>
        <v>398166</v>
      </c>
      <c r="G278" s="156">
        <f t="shared" si="2"/>
        <v>12377749</v>
      </c>
      <c r="H278" s="126">
        <f>+SUM(D$267:D278)</f>
        <v>398166</v>
      </c>
      <c r="I278" s="126">
        <f>+SUM(E$267:E278)</f>
        <v>12377749</v>
      </c>
    </row>
    <row r="279" spans="2:9" ht="12.75">
      <c r="B279" s="169">
        <v>2023</v>
      </c>
      <c r="C279" s="169">
        <v>1</v>
      </c>
      <c r="D279" s="156">
        <v>27935</v>
      </c>
      <c r="E279" s="192">
        <v>842125</v>
      </c>
      <c r="F279" s="156">
        <f t="shared" si="2"/>
        <v>426101</v>
      </c>
      <c r="G279" s="156">
        <f t="shared" si="2"/>
        <v>13219874</v>
      </c>
      <c r="H279" s="126">
        <f>+SUM(D$267:D279)</f>
        <v>426101</v>
      </c>
      <c r="I279" s="126">
        <f>+SUM(E$267:E279)</f>
        <v>13219874</v>
      </c>
    </row>
    <row r="280" spans="3:9" ht="12.75">
      <c r="C280" s="169">
        <v>2</v>
      </c>
      <c r="D280" s="156">
        <v>33232</v>
      </c>
      <c r="E280" s="192">
        <v>958218</v>
      </c>
      <c r="F280" s="156">
        <f t="shared" si="2"/>
        <v>459333</v>
      </c>
      <c r="G280" s="156">
        <f t="shared" si="2"/>
        <v>14178092</v>
      </c>
      <c r="H280" s="126">
        <f>+SUM(D$267:D280)</f>
        <v>459333</v>
      </c>
      <c r="I280" s="126">
        <f>+SUM(E$267:E280)</f>
        <v>14178092</v>
      </c>
    </row>
    <row r="281" spans="3:9" ht="12.75">
      <c r="C281" s="169">
        <v>3</v>
      </c>
      <c r="D281" s="156">
        <v>42677</v>
      </c>
      <c r="E281" s="192">
        <v>1242629</v>
      </c>
      <c r="F281" s="156">
        <f t="shared" si="2"/>
        <v>502010</v>
      </c>
      <c r="G281" s="156">
        <f t="shared" si="2"/>
        <v>15420721</v>
      </c>
      <c r="H281" s="126">
        <f>+SUM(D$267:D281)</f>
        <v>502010</v>
      </c>
      <c r="I281" s="126">
        <f>+SUM(E$267:E281)</f>
        <v>15420721</v>
      </c>
    </row>
    <row r="283" ht="12.75">
      <c r="A283" s="41">
        <f>+A275-12404</f>
        <v>1052548</v>
      </c>
    </row>
    <row r="284" spans="1:7" ht="30" customHeight="1">
      <c r="A284" s="215" t="s">
        <v>69</v>
      </c>
      <c r="B284" s="215"/>
      <c r="C284" s="215"/>
      <c r="D284" s="215"/>
      <c r="E284" s="215"/>
      <c r="F284" s="215"/>
      <c r="G284" s="215"/>
    </row>
  </sheetData>
  <sheetProtection/>
  <mergeCells count="16">
    <mergeCell ref="A284:G284"/>
    <mergeCell ref="R215:W215"/>
    <mergeCell ref="V218:W218"/>
    <mergeCell ref="R221:S221"/>
    <mergeCell ref="R206:W206"/>
    <mergeCell ref="D1:E1"/>
    <mergeCell ref="T224:T225"/>
    <mergeCell ref="R218:R219"/>
    <mergeCell ref="F1:I1"/>
    <mergeCell ref="R227:S227"/>
    <mergeCell ref="T218:T219"/>
    <mergeCell ref="U218:U219"/>
    <mergeCell ref="U224:U225"/>
    <mergeCell ref="R224:R225"/>
    <mergeCell ref="S224:S225"/>
    <mergeCell ref="S218:S219"/>
  </mergeCell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5" max="27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8"/>
  <sheetViews>
    <sheetView zoomScalePageLayoutView="0" workbookViewId="0" topLeftCell="A1">
      <pane xSplit="1" ySplit="11" topLeftCell="B387" activePane="bottomRight" state="frozen"/>
      <selection pane="topLeft" activeCell="K277" sqref="K277"/>
      <selection pane="topRight" activeCell="K277" sqref="K277"/>
      <selection pane="bottomLeft" activeCell="K277" sqref="K277"/>
      <selection pane="bottomRight" activeCell="C393" sqref="C393"/>
    </sheetView>
  </sheetViews>
  <sheetFormatPr defaultColWidth="11.421875" defaultRowHeight="12.75"/>
  <cols>
    <col min="2" max="2" width="19.28125" style="48" customWidth="1"/>
    <col min="4" max="4" width="13.7109375" style="0" customWidth="1"/>
    <col min="5" max="6" width="17.00390625" style="0" customWidth="1"/>
    <col min="7" max="7" width="15.7109375" style="0" customWidth="1"/>
  </cols>
  <sheetData>
    <row r="1" spans="1:2" ht="12.75">
      <c r="A1" s="2"/>
      <c r="B1" s="222"/>
    </row>
    <row r="2" spans="1:2" ht="12.75">
      <c r="A2" s="2"/>
      <c r="B2" s="222"/>
    </row>
    <row r="3" spans="1:2" ht="12.75">
      <c r="A3" s="2"/>
      <c r="B3" s="222"/>
    </row>
    <row r="4" spans="1:2" ht="12.75">
      <c r="A4" s="2"/>
      <c r="B4" s="222"/>
    </row>
    <row r="5" spans="1:2" ht="12.75">
      <c r="A5" s="2"/>
      <c r="B5" s="42"/>
    </row>
    <row r="6" spans="1:2" ht="15.75">
      <c r="A6" s="223" t="s">
        <v>29</v>
      </c>
      <c r="B6" s="223"/>
    </row>
    <row r="7" spans="1:2" ht="18.75">
      <c r="A7" s="119" t="s">
        <v>30</v>
      </c>
      <c r="B7" s="119"/>
    </row>
    <row r="8" spans="1:2" ht="12.75">
      <c r="A8" s="31"/>
      <c r="B8" s="43"/>
    </row>
    <row r="9" spans="1:2" ht="15">
      <c r="A9" s="32" t="s">
        <v>31</v>
      </c>
      <c r="B9" s="43"/>
    </row>
    <row r="10" spans="1:2" ht="12.75">
      <c r="A10" s="31"/>
      <c r="B10" s="43"/>
    </row>
    <row r="11" spans="1:7" ht="90">
      <c r="A11" s="33" t="s">
        <v>32</v>
      </c>
      <c r="B11" s="44" t="s">
        <v>56</v>
      </c>
      <c r="C11" s="44" t="s">
        <v>55</v>
      </c>
      <c r="D11" s="33" t="s">
        <v>63</v>
      </c>
      <c r="E11" s="40" t="s">
        <v>59</v>
      </c>
      <c r="F11" s="40" t="s">
        <v>61</v>
      </c>
      <c r="G11" s="40" t="s">
        <v>60</v>
      </c>
    </row>
    <row r="12" spans="1:4" ht="15">
      <c r="A12" s="34">
        <v>33604</v>
      </c>
      <c r="B12" s="45">
        <v>371263</v>
      </c>
      <c r="C12" s="129">
        <v>2036105</v>
      </c>
      <c r="D12" s="35">
        <v>1800465</v>
      </c>
    </row>
    <row r="13" spans="1:4" ht="15">
      <c r="A13" s="36">
        <v>33635</v>
      </c>
      <c r="B13" s="46">
        <v>402713</v>
      </c>
      <c r="C13" s="130">
        <v>2154241</v>
      </c>
      <c r="D13" s="37">
        <v>1951244</v>
      </c>
    </row>
    <row r="14" spans="1:4" ht="15">
      <c r="A14" s="36">
        <v>33664</v>
      </c>
      <c r="B14" s="46">
        <v>440910</v>
      </c>
      <c r="C14" s="130">
        <v>2435626</v>
      </c>
      <c r="D14" s="37">
        <v>2123536</v>
      </c>
    </row>
    <row r="15" spans="1:4" ht="15">
      <c r="A15" s="36">
        <v>33695</v>
      </c>
      <c r="B15" s="46">
        <v>405405</v>
      </c>
      <c r="C15" s="130">
        <v>2184208</v>
      </c>
      <c r="D15" s="37">
        <v>1953679</v>
      </c>
    </row>
    <row r="16" spans="1:4" ht="15">
      <c r="A16" s="36">
        <v>33725</v>
      </c>
      <c r="B16" s="46">
        <v>424720</v>
      </c>
      <c r="C16" s="130">
        <v>2281220</v>
      </c>
      <c r="D16" s="37">
        <v>1976802</v>
      </c>
    </row>
    <row r="17" spans="1:4" ht="15">
      <c r="A17" s="36">
        <v>33756</v>
      </c>
      <c r="B17" s="46">
        <v>443714</v>
      </c>
      <c r="C17" s="130">
        <v>2329240</v>
      </c>
      <c r="D17" s="37">
        <v>2056715</v>
      </c>
    </row>
    <row r="18" spans="1:4" ht="15">
      <c r="A18" s="36">
        <v>33786</v>
      </c>
      <c r="B18" s="46">
        <v>472560</v>
      </c>
      <c r="C18" s="130">
        <v>2486083</v>
      </c>
      <c r="D18" s="37">
        <v>2184250</v>
      </c>
    </row>
    <row r="19" spans="1:4" ht="15">
      <c r="A19" s="36">
        <v>33817</v>
      </c>
      <c r="B19" s="46">
        <v>364715</v>
      </c>
      <c r="C19" s="130">
        <v>1930294</v>
      </c>
      <c r="D19" s="37">
        <v>1716873</v>
      </c>
    </row>
    <row r="20" spans="1:4" ht="15">
      <c r="A20" s="36">
        <v>33848</v>
      </c>
      <c r="B20" s="46">
        <v>419782</v>
      </c>
      <c r="C20" s="130">
        <v>2229696</v>
      </c>
      <c r="D20" s="37">
        <v>1878848</v>
      </c>
    </row>
    <row r="21" spans="1:4" ht="15">
      <c r="A21" s="36">
        <v>33878</v>
      </c>
      <c r="B21" s="46">
        <v>403678</v>
      </c>
      <c r="C21" s="130">
        <v>2081390</v>
      </c>
      <c r="D21" s="37">
        <v>1809778</v>
      </c>
    </row>
    <row r="22" spans="1:4" ht="15">
      <c r="A22" s="36">
        <v>33909</v>
      </c>
      <c r="B22" s="46">
        <v>391902</v>
      </c>
      <c r="C22" s="130">
        <v>2095524</v>
      </c>
      <c r="D22" s="37">
        <v>1864676</v>
      </c>
    </row>
    <row r="23" spans="1:7" ht="15">
      <c r="A23" s="38">
        <v>33939</v>
      </c>
      <c r="B23" s="46">
        <v>368939</v>
      </c>
      <c r="C23" s="130">
        <v>1807515</v>
      </c>
      <c r="D23" s="39">
        <v>1489001</v>
      </c>
      <c r="E23" s="41">
        <f>+SUM(B12:B23)</f>
        <v>4910301</v>
      </c>
      <c r="F23" s="41">
        <f>+SUM(C12:C23)</f>
        <v>26051142</v>
      </c>
      <c r="G23" s="41">
        <f>+SUM(D12:D23)</f>
        <v>22805867</v>
      </c>
    </row>
    <row r="24" spans="1:4" ht="15">
      <c r="A24" s="34">
        <v>33970</v>
      </c>
      <c r="B24" s="45">
        <v>308692</v>
      </c>
      <c r="C24" s="129">
        <v>1629664</v>
      </c>
      <c r="D24" s="35">
        <v>1470218</v>
      </c>
    </row>
    <row r="25" spans="1:4" ht="15">
      <c r="A25" s="36">
        <v>34001</v>
      </c>
      <c r="B25" s="46">
        <v>329835</v>
      </c>
      <c r="C25" s="130">
        <v>1843188</v>
      </c>
      <c r="D25" s="37">
        <v>1621020</v>
      </c>
    </row>
    <row r="26" spans="1:4" ht="15">
      <c r="A26" s="36">
        <v>34029</v>
      </c>
      <c r="B26" s="46">
        <v>398055</v>
      </c>
      <c r="C26" s="130">
        <v>2090305</v>
      </c>
      <c r="D26" s="37">
        <v>1863443</v>
      </c>
    </row>
    <row r="27" spans="1:4" ht="15">
      <c r="A27" s="36">
        <v>34060</v>
      </c>
      <c r="B27" s="46">
        <v>389983</v>
      </c>
      <c r="C27" s="130">
        <v>1988758</v>
      </c>
      <c r="D27" s="37">
        <v>1698567</v>
      </c>
    </row>
    <row r="28" spans="1:4" ht="15">
      <c r="A28" s="36">
        <v>34090</v>
      </c>
      <c r="B28" s="46">
        <v>407498</v>
      </c>
      <c r="C28" s="130">
        <v>1983472</v>
      </c>
      <c r="D28" s="37">
        <v>1709192</v>
      </c>
    </row>
    <row r="29" spans="1:4" ht="15">
      <c r="A29" s="36">
        <v>34121</v>
      </c>
      <c r="B29" s="46">
        <v>412101</v>
      </c>
      <c r="C29" s="130">
        <v>2093478</v>
      </c>
      <c r="D29" s="37">
        <v>1841723</v>
      </c>
    </row>
    <row r="30" spans="1:4" ht="15">
      <c r="A30" s="36">
        <v>34151</v>
      </c>
      <c r="B30" s="46">
        <v>448627</v>
      </c>
      <c r="C30" s="130">
        <v>2198699</v>
      </c>
      <c r="D30" s="37">
        <v>1912731</v>
      </c>
    </row>
    <row r="31" spans="1:4" ht="15">
      <c r="A31" s="36">
        <v>34182</v>
      </c>
      <c r="B31" s="46">
        <v>327257</v>
      </c>
      <c r="C31" s="130">
        <v>1754417</v>
      </c>
      <c r="D31" s="37">
        <v>1576979</v>
      </c>
    </row>
    <row r="32" spans="1:4" ht="15">
      <c r="A32" s="36">
        <v>34213</v>
      </c>
      <c r="B32" s="46">
        <v>360363</v>
      </c>
      <c r="C32" s="130">
        <v>1952056</v>
      </c>
      <c r="D32" s="37">
        <v>1754847</v>
      </c>
    </row>
    <row r="33" spans="1:4" ht="15">
      <c r="A33" s="36">
        <v>34243</v>
      </c>
      <c r="B33" s="46">
        <v>309890</v>
      </c>
      <c r="C33" s="130">
        <v>1733984</v>
      </c>
      <c r="D33" s="37">
        <v>1562961</v>
      </c>
    </row>
    <row r="34" spans="1:4" ht="15">
      <c r="A34" s="36">
        <v>34274</v>
      </c>
      <c r="B34" s="46">
        <v>331907</v>
      </c>
      <c r="C34" s="130">
        <v>1825424</v>
      </c>
      <c r="D34" s="37">
        <v>1698074</v>
      </c>
    </row>
    <row r="35" spans="1:7" ht="15">
      <c r="A35" s="38">
        <v>34304</v>
      </c>
      <c r="B35" s="46">
        <v>315247</v>
      </c>
      <c r="C35" s="130">
        <v>1647582</v>
      </c>
      <c r="D35" s="39">
        <v>1475983</v>
      </c>
      <c r="E35" s="41">
        <f>+SUM(B24:B35)</f>
        <v>4339455</v>
      </c>
      <c r="F35" s="41">
        <f>+SUM(C24:C35)</f>
        <v>22741027</v>
      </c>
      <c r="G35" s="41">
        <f>+SUM(D24:D35)</f>
        <v>20185738</v>
      </c>
    </row>
    <row r="36" spans="1:4" ht="15">
      <c r="A36" s="34">
        <v>34335</v>
      </c>
      <c r="B36" s="45">
        <v>312759</v>
      </c>
      <c r="C36" s="129">
        <v>1515704</v>
      </c>
      <c r="D36" s="35">
        <v>1332116</v>
      </c>
    </row>
    <row r="37" spans="1:4" ht="15">
      <c r="A37" s="36">
        <v>34366</v>
      </c>
      <c r="B37" s="46">
        <v>332997</v>
      </c>
      <c r="C37" s="130">
        <v>1727992</v>
      </c>
      <c r="D37" s="37">
        <v>1549382</v>
      </c>
    </row>
    <row r="38" spans="1:4" ht="15">
      <c r="A38" s="36">
        <v>34394</v>
      </c>
      <c r="B38" s="46">
        <v>396306</v>
      </c>
      <c r="C38" s="130">
        <v>2156906</v>
      </c>
      <c r="D38" s="37">
        <v>1967414</v>
      </c>
    </row>
    <row r="39" spans="1:4" ht="15">
      <c r="A39" s="36">
        <v>34425</v>
      </c>
      <c r="B39" s="46">
        <v>376393</v>
      </c>
      <c r="C39" s="130">
        <v>2004573</v>
      </c>
      <c r="D39" s="37">
        <v>1786148</v>
      </c>
    </row>
    <row r="40" spans="1:4" ht="15">
      <c r="A40" s="36">
        <v>34455</v>
      </c>
      <c r="B40" s="46">
        <v>416654</v>
      </c>
      <c r="C40" s="130">
        <v>2098605</v>
      </c>
      <c r="D40" s="37">
        <v>1900025</v>
      </c>
    </row>
    <row r="41" spans="1:4" ht="15">
      <c r="A41" s="36">
        <v>34486</v>
      </c>
      <c r="B41" s="46">
        <v>427278</v>
      </c>
      <c r="C41" s="130">
        <v>2194751</v>
      </c>
      <c r="D41" s="37">
        <v>2009294</v>
      </c>
    </row>
    <row r="42" spans="1:4" ht="15">
      <c r="A42" s="36">
        <v>34516</v>
      </c>
      <c r="B42" s="46">
        <v>409231</v>
      </c>
      <c r="C42" s="130">
        <v>2043161</v>
      </c>
      <c r="D42" s="37">
        <v>1855209</v>
      </c>
    </row>
    <row r="43" spans="1:4" ht="15">
      <c r="A43" s="36">
        <v>34547</v>
      </c>
      <c r="B43" s="46">
        <v>380947</v>
      </c>
      <c r="C43" s="130">
        <v>2039779</v>
      </c>
      <c r="D43" s="37">
        <v>1875504</v>
      </c>
    </row>
    <row r="44" spans="1:4" ht="15">
      <c r="A44" s="36">
        <v>34578</v>
      </c>
      <c r="B44" s="46">
        <v>387778</v>
      </c>
      <c r="C44" s="130">
        <v>2146917</v>
      </c>
      <c r="D44" s="37">
        <v>1940131</v>
      </c>
    </row>
    <row r="45" spans="1:4" ht="15">
      <c r="A45" s="36">
        <v>34608</v>
      </c>
      <c r="B45" s="46">
        <v>368105</v>
      </c>
      <c r="C45" s="130">
        <v>2022577</v>
      </c>
      <c r="D45" s="37">
        <v>1875028</v>
      </c>
    </row>
    <row r="46" spans="1:4" ht="15">
      <c r="A46" s="36">
        <v>34639</v>
      </c>
      <c r="B46" s="46">
        <v>403221</v>
      </c>
      <c r="C46" s="130">
        <v>2123496</v>
      </c>
      <c r="D46" s="37">
        <v>1951588</v>
      </c>
    </row>
    <row r="47" spans="1:7" ht="15">
      <c r="A47" s="38">
        <v>34669</v>
      </c>
      <c r="B47" s="46">
        <v>375137</v>
      </c>
      <c r="C47" s="130">
        <v>1963316</v>
      </c>
      <c r="D47" s="39">
        <v>1746116</v>
      </c>
      <c r="E47" s="41">
        <f>+SUM(B36:B47)</f>
        <v>4586806</v>
      </c>
      <c r="F47" s="41">
        <f>+SUM(C36:C47)</f>
        <v>24037777</v>
      </c>
      <c r="G47" s="41">
        <f>+SUM(D36:D47)</f>
        <v>21787955</v>
      </c>
    </row>
    <row r="48" spans="1:4" ht="15">
      <c r="A48" s="34">
        <v>34700</v>
      </c>
      <c r="B48" s="45">
        <v>343437</v>
      </c>
      <c r="C48" s="129">
        <v>1842160</v>
      </c>
      <c r="D48" s="35">
        <v>1637594</v>
      </c>
    </row>
    <row r="49" spans="1:4" ht="15">
      <c r="A49" s="36">
        <v>34731</v>
      </c>
      <c r="B49" s="46">
        <v>395843</v>
      </c>
      <c r="C49" s="130">
        <v>1956525</v>
      </c>
      <c r="D49" s="37">
        <v>1780696</v>
      </c>
    </row>
    <row r="50" spans="1:4" ht="15">
      <c r="A50" s="36">
        <v>34759</v>
      </c>
      <c r="B50" s="46">
        <v>466509</v>
      </c>
      <c r="C50" s="130">
        <v>2444822</v>
      </c>
      <c r="D50" s="37">
        <v>2183855</v>
      </c>
    </row>
    <row r="51" spans="1:4" ht="15">
      <c r="A51" s="36">
        <v>34790</v>
      </c>
      <c r="B51" s="46">
        <v>376179</v>
      </c>
      <c r="C51" s="130">
        <v>2028580</v>
      </c>
      <c r="D51" s="37">
        <v>1804783</v>
      </c>
    </row>
    <row r="52" spans="1:4" ht="15">
      <c r="A52" s="36">
        <v>34820</v>
      </c>
      <c r="B52" s="46">
        <v>477746</v>
      </c>
      <c r="C52" s="130">
        <v>2432148</v>
      </c>
      <c r="D52" s="37">
        <v>2167337</v>
      </c>
    </row>
    <row r="53" spans="1:4" ht="15">
      <c r="A53" s="36">
        <v>34851</v>
      </c>
      <c r="B53" s="46">
        <v>454532</v>
      </c>
      <c r="C53" s="130">
        <v>2359736</v>
      </c>
      <c r="D53" s="37">
        <v>2157563</v>
      </c>
    </row>
    <row r="54" spans="1:4" ht="15">
      <c r="A54" s="36">
        <v>34881</v>
      </c>
      <c r="B54" s="46">
        <v>428402</v>
      </c>
      <c r="C54" s="130">
        <v>2192322</v>
      </c>
      <c r="D54" s="37">
        <v>1956733</v>
      </c>
    </row>
    <row r="55" spans="1:4" ht="15">
      <c r="A55" s="36">
        <v>34912</v>
      </c>
      <c r="B55" s="46">
        <v>368678</v>
      </c>
      <c r="C55" s="130">
        <v>2024013</v>
      </c>
      <c r="D55" s="37">
        <v>1820646</v>
      </c>
    </row>
    <row r="56" spans="1:4" ht="15">
      <c r="A56" s="36">
        <v>34943</v>
      </c>
      <c r="B56" s="46">
        <v>388643</v>
      </c>
      <c r="C56" s="130">
        <v>2081341</v>
      </c>
      <c r="D56" s="37">
        <v>1873302</v>
      </c>
    </row>
    <row r="57" spans="1:4" ht="15">
      <c r="A57" s="36">
        <v>34973</v>
      </c>
      <c r="B57" s="46">
        <v>424979</v>
      </c>
      <c r="C57" s="130">
        <v>2209425</v>
      </c>
      <c r="D57" s="37">
        <v>1960925</v>
      </c>
    </row>
    <row r="58" spans="1:4" ht="15">
      <c r="A58" s="36">
        <v>35004</v>
      </c>
      <c r="B58" s="46">
        <v>408205</v>
      </c>
      <c r="C58" s="130">
        <v>2168656</v>
      </c>
      <c r="D58" s="37">
        <v>1922527</v>
      </c>
    </row>
    <row r="59" spans="1:7" ht="15">
      <c r="A59" s="38">
        <v>35034</v>
      </c>
      <c r="B59" s="46">
        <v>338275</v>
      </c>
      <c r="C59" s="130">
        <v>1718589</v>
      </c>
      <c r="D59" s="39">
        <v>1395985</v>
      </c>
      <c r="E59" s="41">
        <f>+SUM(B48:B59)</f>
        <v>4871428</v>
      </c>
      <c r="F59" s="41">
        <f>+SUM(C48:C59)</f>
        <v>25458317</v>
      </c>
      <c r="G59" s="41">
        <f>+SUM(D48:D59)</f>
        <v>22661946</v>
      </c>
    </row>
    <row r="60" spans="1:4" ht="15">
      <c r="A60" s="34">
        <v>35065</v>
      </c>
      <c r="B60" s="45">
        <v>371288</v>
      </c>
      <c r="C60" s="131">
        <v>1811433</v>
      </c>
      <c r="D60" s="35">
        <v>1548104</v>
      </c>
    </row>
    <row r="61" spans="1:4" ht="15">
      <c r="A61" s="36">
        <v>35096</v>
      </c>
      <c r="B61" s="46">
        <v>363425</v>
      </c>
      <c r="C61" s="132">
        <v>1819677</v>
      </c>
      <c r="D61" s="37">
        <v>1618068</v>
      </c>
    </row>
    <row r="62" spans="1:4" ht="15">
      <c r="A62" s="36">
        <v>35125</v>
      </c>
      <c r="B62" s="46">
        <v>381076</v>
      </c>
      <c r="C62" s="132">
        <v>2045576</v>
      </c>
      <c r="D62" s="37">
        <v>1826993</v>
      </c>
    </row>
    <row r="63" spans="1:4" ht="15">
      <c r="A63" s="36">
        <v>35156</v>
      </c>
      <c r="B63" s="46">
        <v>391130</v>
      </c>
      <c r="C63" s="132">
        <v>2129115</v>
      </c>
      <c r="D63" s="37">
        <v>1837032</v>
      </c>
    </row>
    <row r="64" spans="1:4" ht="15">
      <c r="A64" s="36">
        <v>35186</v>
      </c>
      <c r="B64" s="46">
        <v>447701</v>
      </c>
      <c r="C64" s="132">
        <v>2261466</v>
      </c>
      <c r="D64" s="37">
        <v>1966502</v>
      </c>
    </row>
    <row r="65" spans="1:4" ht="15">
      <c r="A65" s="36">
        <v>35217</v>
      </c>
      <c r="B65" s="46">
        <v>396214</v>
      </c>
      <c r="C65" s="132">
        <v>2135107</v>
      </c>
      <c r="D65" s="37">
        <v>1840672</v>
      </c>
    </row>
    <row r="66" spans="1:4" ht="15">
      <c r="A66" s="36">
        <v>35247</v>
      </c>
      <c r="B66" s="46">
        <v>434947</v>
      </c>
      <c r="C66" s="132">
        <v>2306712</v>
      </c>
      <c r="D66" s="37">
        <v>2040900</v>
      </c>
    </row>
    <row r="67" spans="1:4" ht="15">
      <c r="A67" s="36">
        <v>35278</v>
      </c>
      <c r="B67" s="46">
        <v>352148</v>
      </c>
      <c r="C67" s="132">
        <v>2024464</v>
      </c>
      <c r="D67" s="37">
        <v>1696542</v>
      </c>
    </row>
    <row r="68" spans="1:4" ht="15">
      <c r="A68" s="36">
        <v>35309</v>
      </c>
      <c r="B68" s="46">
        <v>415321</v>
      </c>
      <c r="C68" s="132">
        <v>2224720</v>
      </c>
      <c r="D68" s="37">
        <v>1984750</v>
      </c>
    </row>
    <row r="69" spans="1:4" ht="15">
      <c r="A69" s="36">
        <v>35339</v>
      </c>
      <c r="B69" s="46">
        <v>407046</v>
      </c>
      <c r="C69" s="132">
        <v>2356560</v>
      </c>
      <c r="D69" s="37">
        <v>2063514</v>
      </c>
    </row>
    <row r="70" spans="1:4" ht="15">
      <c r="A70" s="36">
        <v>35370</v>
      </c>
      <c r="B70" s="46">
        <v>380492</v>
      </c>
      <c r="C70" s="132">
        <v>2001525</v>
      </c>
      <c r="D70" s="37">
        <v>1778289</v>
      </c>
    </row>
    <row r="71" spans="1:7" ht="15">
      <c r="A71" s="38">
        <v>35400</v>
      </c>
      <c r="B71" s="46">
        <v>319882</v>
      </c>
      <c r="C71" s="132">
        <v>1610588</v>
      </c>
      <c r="D71" s="39">
        <v>1357860</v>
      </c>
      <c r="E71" s="41">
        <f>+SUM(B60:B71)</f>
        <v>4660670</v>
      </c>
      <c r="F71" s="41">
        <f>+SUM(C60:C71)</f>
        <v>24726943</v>
      </c>
      <c r="G71" s="41">
        <f>+SUM(D60:D71)</f>
        <v>21559226</v>
      </c>
    </row>
    <row r="72" spans="1:4" ht="15">
      <c r="A72" s="34">
        <v>35431</v>
      </c>
      <c r="B72" s="45">
        <v>332038</v>
      </c>
      <c r="C72" s="131">
        <v>1729176</v>
      </c>
      <c r="D72" s="35">
        <v>1465792</v>
      </c>
    </row>
    <row r="73" spans="1:4" ht="15">
      <c r="A73" s="36">
        <v>35462</v>
      </c>
      <c r="B73" s="46">
        <v>351573</v>
      </c>
      <c r="C73" s="132">
        <v>1835025</v>
      </c>
      <c r="D73" s="37">
        <v>1660202</v>
      </c>
    </row>
    <row r="74" spans="1:4" ht="15">
      <c r="A74" s="36">
        <v>35490</v>
      </c>
      <c r="B74" s="46">
        <v>397944</v>
      </c>
      <c r="C74" s="132">
        <v>2153364</v>
      </c>
      <c r="D74" s="37">
        <v>1880767</v>
      </c>
    </row>
    <row r="75" spans="1:4" ht="15">
      <c r="A75" s="36">
        <v>35521</v>
      </c>
      <c r="B75" s="46">
        <v>430544</v>
      </c>
      <c r="C75" s="132">
        <v>2462702</v>
      </c>
      <c r="D75" s="37">
        <v>2229491</v>
      </c>
    </row>
    <row r="76" spans="1:4" ht="15">
      <c r="A76" s="36">
        <v>35551</v>
      </c>
      <c r="B76" s="46">
        <v>475022</v>
      </c>
      <c r="C76" s="132">
        <v>2416029</v>
      </c>
      <c r="D76" s="37">
        <v>2165056</v>
      </c>
    </row>
    <row r="77" spans="1:4" ht="15">
      <c r="A77" s="36">
        <v>35582</v>
      </c>
      <c r="B77" s="46">
        <v>442990</v>
      </c>
      <c r="C77" s="132">
        <v>2347080</v>
      </c>
      <c r="D77" s="37">
        <v>2151609</v>
      </c>
    </row>
    <row r="78" spans="1:4" ht="15">
      <c r="A78" s="36">
        <v>35612</v>
      </c>
      <c r="B78" s="46">
        <v>535928</v>
      </c>
      <c r="C78" s="132">
        <v>2673144</v>
      </c>
      <c r="D78" s="37">
        <v>2430722</v>
      </c>
    </row>
    <row r="79" spans="1:4" ht="15">
      <c r="A79" s="36">
        <v>35643</v>
      </c>
      <c r="B79" s="46">
        <v>406178</v>
      </c>
      <c r="C79" s="132">
        <v>2103020</v>
      </c>
      <c r="D79" s="37">
        <v>1904843</v>
      </c>
    </row>
    <row r="80" spans="1:4" ht="15">
      <c r="A80" s="36">
        <v>35674</v>
      </c>
      <c r="B80" s="46">
        <v>451418</v>
      </c>
      <c r="C80" s="132">
        <v>2454664</v>
      </c>
      <c r="D80" s="37">
        <v>2263401</v>
      </c>
    </row>
    <row r="81" spans="1:4" ht="15">
      <c r="A81" s="36">
        <v>35704</v>
      </c>
      <c r="B81" s="46">
        <v>510137</v>
      </c>
      <c r="C81" s="132">
        <v>2624876</v>
      </c>
      <c r="D81" s="37">
        <v>2431245</v>
      </c>
    </row>
    <row r="82" spans="1:4" ht="15">
      <c r="A82" s="36">
        <v>35735</v>
      </c>
      <c r="B82" s="46">
        <v>428333</v>
      </c>
      <c r="C82" s="132">
        <v>2097033</v>
      </c>
      <c r="D82" s="37">
        <v>1943803</v>
      </c>
    </row>
    <row r="83" spans="1:7" ht="15">
      <c r="A83" s="38">
        <v>35765</v>
      </c>
      <c r="B83" s="46">
        <v>384352</v>
      </c>
      <c r="C83" s="132">
        <v>1898485</v>
      </c>
      <c r="D83" s="39">
        <v>1708392</v>
      </c>
      <c r="E83" s="41">
        <f>+SUM(B72:B83)</f>
        <v>5146457</v>
      </c>
      <c r="F83" s="41">
        <f>+SUM(C72:C83)</f>
        <v>26794598</v>
      </c>
      <c r="G83" s="41">
        <f>+SUM(D72:D83)</f>
        <v>24235323</v>
      </c>
    </row>
    <row r="84" spans="1:4" ht="15">
      <c r="A84" s="34">
        <v>35796</v>
      </c>
      <c r="B84" s="45">
        <v>390921</v>
      </c>
      <c r="C84" s="131">
        <v>1964004</v>
      </c>
      <c r="D84" s="35">
        <v>1836208</v>
      </c>
    </row>
    <row r="85" spans="1:4" ht="15">
      <c r="A85" s="36">
        <v>35827</v>
      </c>
      <c r="B85" s="46">
        <v>414954</v>
      </c>
      <c r="C85" s="132">
        <v>2161944</v>
      </c>
      <c r="D85" s="37">
        <v>2031170</v>
      </c>
    </row>
    <row r="86" spans="1:4" ht="15">
      <c r="A86" s="36">
        <v>35855</v>
      </c>
      <c r="B86" s="46">
        <v>532790</v>
      </c>
      <c r="C86" s="132">
        <v>2733523</v>
      </c>
      <c r="D86" s="37">
        <v>2543873</v>
      </c>
    </row>
    <row r="87" spans="1:4" ht="15">
      <c r="A87" s="36">
        <v>35886</v>
      </c>
      <c r="B87" s="46">
        <v>470893</v>
      </c>
      <c r="C87" s="132">
        <v>2415386</v>
      </c>
      <c r="D87" s="37">
        <v>2298640</v>
      </c>
    </row>
    <row r="88" spans="1:4" ht="15">
      <c r="A88" s="36">
        <v>35916</v>
      </c>
      <c r="B88" s="46">
        <v>491580</v>
      </c>
      <c r="C88" s="132">
        <v>2573014</v>
      </c>
      <c r="D88" s="37">
        <v>2402647</v>
      </c>
    </row>
    <row r="89" spans="1:4" ht="15">
      <c r="A89" s="36">
        <v>35947</v>
      </c>
      <c r="B89" s="46">
        <v>533859</v>
      </c>
      <c r="C89" s="132">
        <v>2805103</v>
      </c>
      <c r="D89" s="37">
        <v>2660930</v>
      </c>
    </row>
    <row r="90" spans="1:4" ht="15">
      <c r="A90" s="36">
        <v>35977</v>
      </c>
      <c r="B90" s="46">
        <v>600499</v>
      </c>
      <c r="C90" s="132">
        <v>3034563</v>
      </c>
      <c r="D90" s="37">
        <v>2835131</v>
      </c>
    </row>
    <row r="91" spans="1:4" ht="15">
      <c r="A91" s="36">
        <v>36008</v>
      </c>
      <c r="B91" s="46">
        <v>486416</v>
      </c>
      <c r="C91" s="132">
        <v>2518020</v>
      </c>
      <c r="D91" s="37">
        <v>2370475</v>
      </c>
    </row>
    <row r="92" spans="1:4" ht="15">
      <c r="A92" s="36">
        <v>36039</v>
      </c>
      <c r="B92" s="46">
        <v>523382</v>
      </c>
      <c r="C92" s="132">
        <v>2791667</v>
      </c>
      <c r="D92" s="37">
        <v>2616951</v>
      </c>
    </row>
    <row r="93" spans="1:4" ht="15">
      <c r="A93" s="36">
        <v>36069</v>
      </c>
      <c r="B93" s="46">
        <v>540858</v>
      </c>
      <c r="C93" s="132">
        <v>2889370</v>
      </c>
      <c r="D93" s="37">
        <v>2714453</v>
      </c>
    </row>
    <row r="94" spans="1:4" ht="15">
      <c r="A94" s="36">
        <v>36100</v>
      </c>
      <c r="B94" s="46">
        <v>518789</v>
      </c>
      <c r="C94" s="132">
        <v>2783205</v>
      </c>
      <c r="D94" s="37">
        <v>2641052</v>
      </c>
    </row>
    <row r="95" spans="1:7" ht="15">
      <c r="A95" s="38">
        <v>36130</v>
      </c>
      <c r="B95" s="46">
        <v>422529</v>
      </c>
      <c r="C95" s="132">
        <v>2320300</v>
      </c>
      <c r="D95" s="39">
        <v>2149277</v>
      </c>
      <c r="E95" s="41">
        <f>+SUM(B84:B95)</f>
        <v>5927470</v>
      </c>
      <c r="F95" s="41">
        <f>+SUM(C84:C95)</f>
        <v>30990099</v>
      </c>
      <c r="G95" s="41">
        <f>+SUM(D84:D95)</f>
        <v>29100807</v>
      </c>
    </row>
    <row r="96" spans="1:4" ht="15">
      <c r="A96" s="34">
        <v>36161</v>
      </c>
      <c r="B96" s="45">
        <v>489818</v>
      </c>
      <c r="C96" s="129">
        <v>2315411</v>
      </c>
      <c r="D96" s="35">
        <v>2153506</v>
      </c>
    </row>
    <row r="97" spans="1:4" ht="15">
      <c r="A97" s="36">
        <v>36192</v>
      </c>
      <c r="B97" s="46">
        <v>548141</v>
      </c>
      <c r="C97" s="130">
        <v>2724177</v>
      </c>
      <c r="D97" s="37">
        <v>2538573</v>
      </c>
    </row>
    <row r="98" spans="1:4" ht="15">
      <c r="A98" s="36">
        <v>36220</v>
      </c>
      <c r="B98" s="46">
        <v>602676</v>
      </c>
      <c r="C98" s="130">
        <v>3152774</v>
      </c>
      <c r="D98" s="37">
        <v>2954281</v>
      </c>
    </row>
    <row r="99" spans="1:4" ht="15">
      <c r="A99" s="36">
        <v>36251</v>
      </c>
      <c r="B99" s="46">
        <v>569682</v>
      </c>
      <c r="C99" s="130">
        <v>2900095</v>
      </c>
      <c r="D99" s="37">
        <v>2702815</v>
      </c>
    </row>
    <row r="100" spans="1:4" ht="15">
      <c r="A100" s="36">
        <v>36281</v>
      </c>
      <c r="B100" s="46">
        <v>603608</v>
      </c>
      <c r="C100" s="130">
        <v>3037345</v>
      </c>
      <c r="D100" s="37">
        <v>2867921</v>
      </c>
    </row>
    <row r="101" spans="1:4" ht="15">
      <c r="A101" s="36">
        <v>36312</v>
      </c>
      <c r="B101" s="46">
        <v>640224</v>
      </c>
      <c r="C101" s="130">
        <v>3177578</v>
      </c>
      <c r="D101" s="37">
        <v>3001299</v>
      </c>
    </row>
    <row r="102" spans="1:4" ht="15">
      <c r="A102" s="36">
        <v>36342</v>
      </c>
      <c r="B102" s="46">
        <v>600777</v>
      </c>
      <c r="C102" s="130">
        <v>3091295</v>
      </c>
      <c r="D102" s="37">
        <v>2949372</v>
      </c>
    </row>
    <row r="103" spans="1:4" ht="15">
      <c r="A103" s="36">
        <v>36373</v>
      </c>
      <c r="B103" s="46">
        <v>528076</v>
      </c>
      <c r="C103" s="130">
        <v>2747874</v>
      </c>
      <c r="D103" s="37">
        <v>2574733</v>
      </c>
    </row>
    <row r="104" spans="1:4" ht="15">
      <c r="A104" s="36">
        <v>36404</v>
      </c>
      <c r="B104" s="46">
        <v>576956</v>
      </c>
      <c r="C104" s="130">
        <v>3028060</v>
      </c>
      <c r="D104" s="37">
        <v>2836039</v>
      </c>
    </row>
    <row r="105" spans="1:4" ht="15">
      <c r="A105" s="36">
        <v>36434</v>
      </c>
      <c r="B105" s="46">
        <v>578419</v>
      </c>
      <c r="C105" s="130">
        <v>2803219</v>
      </c>
      <c r="D105" s="37">
        <v>2669443</v>
      </c>
    </row>
    <row r="106" spans="1:4" ht="15">
      <c r="A106" s="36">
        <v>36465</v>
      </c>
      <c r="B106" s="46">
        <v>625945</v>
      </c>
      <c r="C106" s="130">
        <v>3090982</v>
      </c>
      <c r="D106" s="37">
        <v>2952642</v>
      </c>
    </row>
    <row r="107" spans="1:7" ht="15">
      <c r="A107" s="38">
        <v>36495</v>
      </c>
      <c r="B107" s="46">
        <v>547017</v>
      </c>
      <c r="C107" s="130">
        <v>2558163</v>
      </c>
      <c r="D107" s="39">
        <v>2431638</v>
      </c>
      <c r="E107" s="41">
        <f>+SUM(B96:B107)</f>
        <v>6911339</v>
      </c>
      <c r="F107" s="41">
        <f>+SUM(C96:C107)</f>
        <v>34626973</v>
      </c>
      <c r="G107" s="41">
        <f>+SUM(D96:D107)</f>
        <v>32632262</v>
      </c>
    </row>
    <row r="108" spans="1:4" ht="15">
      <c r="A108" s="34">
        <v>36526</v>
      </c>
      <c r="B108" s="45">
        <v>535452</v>
      </c>
      <c r="C108" s="131">
        <v>2601039</v>
      </c>
      <c r="D108" s="35">
        <v>2440645</v>
      </c>
    </row>
    <row r="109" spans="1:4" ht="15">
      <c r="A109" s="36">
        <v>36557</v>
      </c>
      <c r="B109" s="46">
        <v>665957</v>
      </c>
      <c r="C109" s="132">
        <v>3167388</v>
      </c>
      <c r="D109" s="37">
        <v>2996219</v>
      </c>
    </row>
    <row r="110" spans="1:4" ht="15">
      <c r="A110" s="36">
        <v>36586</v>
      </c>
      <c r="B110" s="46">
        <v>724191</v>
      </c>
      <c r="C110" s="132">
        <v>3612254</v>
      </c>
      <c r="D110" s="37">
        <v>3403686</v>
      </c>
    </row>
    <row r="111" spans="1:4" ht="15">
      <c r="A111" s="36">
        <v>36617</v>
      </c>
      <c r="B111" s="46">
        <v>591540</v>
      </c>
      <c r="C111" s="132">
        <v>2765352</v>
      </c>
      <c r="D111" s="37">
        <v>2627446</v>
      </c>
    </row>
    <row r="112" spans="1:4" ht="15">
      <c r="A112" s="36">
        <v>36647</v>
      </c>
      <c r="B112" s="46">
        <v>686037</v>
      </c>
      <c r="C112" s="132">
        <v>3437371</v>
      </c>
      <c r="D112" s="37">
        <v>3255102</v>
      </c>
    </row>
    <row r="113" spans="1:4" ht="15">
      <c r="A113" s="36">
        <v>36678</v>
      </c>
      <c r="B113" s="46">
        <v>734501</v>
      </c>
      <c r="C113" s="132">
        <v>3608145</v>
      </c>
      <c r="D113" s="37">
        <v>3383560</v>
      </c>
    </row>
    <row r="114" spans="1:4" ht="15">
      <c r="A114" s="36">
        <v>36708</v>
      </c>
      <c r="B114" s="46">
        <v>688025</v>
      </c>
      <c r="C114" s="132">
        <v>3428749</v>
      </c>
      <c r="D114" s="37">
        <v>3212235</v>
      </c>
    </row>
    <row r="115" spans="1:4" ht="15">
      <c r="A115" s="36">
        <v>36739</v>
      </c>
      <c r="B115" s="46">
        <v>581325</v>
      </c>
      <c r="C115" s="132">
        <v>3123343</v>
      </c>
      <c r="D115" s="37">
        <v>2918168</v>
      </c>
    </row>
    <row r="116" spans="1:4" ht="15">
      <c r="A116" s="36">
        <v>36770</v>
      </c>
      <c r="B116" s="46">
        <v>658963</v>
      </c>
      <c r="C116" s="132">
        <v>3388446</v>
      </c>
      <c r="D116" s="37">
        <v>3197242</v>
      </c>
    </row>
    <row r="117" spans="1:4" ht="15">
      <c r="A117" s="36">
        <v>36800</v>
      </c>
      <c r="B117" s="46">
        <v>571086</v>
      </c>
      <c r="C117" s="132">
        <v>3226245</v>
      </c>
      <c r="D117" s="37">
        <v>3081620</v>
      </c>
    </row>
    <row r="118" spans="1:4" ht="15">
      <c r="A118" s="36">
        <v>36831</v>
      </c>
      <c r="B118" s="46">
        <v>684795</v>
      </c>
      <c r="C118" s="132">
        <v>3409164</v>
      </c>
      <c r="D118" s="37">
        <v>3248338</v>
      </c>
    </row>
    <row r="119" spans="1:7" ht="15">
      <c r="A119" s="38">
        <v>36861</v>
      </c>
      <c r="B119" s="46">
        <v>563199</v>
      </c>
      <c r="C119" s="132">
        <v>2671142</v>
      </c>
      <c r="D119" s="39">
        <v>2490853</v>
      </c>
      <c r="E119" s="41">
        <f>+SUM(B108:B119)</f>
        <v>7685071</v>
      </c>
      <c r="F119" s="41">
        <f>+SUM(C108:C119)</f>
        <v>38438638</v>
      </c>
      <c r="G119" s="41">
        <f>+SUM(D108:D119)</f>
        <v>36255114</v>
      </c>
    </row>
    <row r="120" spans="1:4" ht="15">
      <c r="A120" s="34">
        <v>36892</v>
      </c>
      <c r="B120" s="45">
        <v>633280</v>
      </c>
      <c r="C120" s="129">
        <v>3026024</v>
      </c>
      <c r="D120" s="35">
        <v>2898031</v>
      </c>
    </row>
    <row r="121" spans="1:4" ht="15">
      <c r="A121" s="36">
        <v>36923</v>
      </c>
      <c r="B121" s="46">
        <v>642680</v>
      </c>
      <c r="C121" s="130">
        <v>3237317</v>
      </c>
      <c r="D121" s="37">
        <v>3067518</v>
      </c>
    </row>
    <row r="122" spans="1:4" ht="15">
      <c r="A122" s="36">
        <v>36951</v>
      </c>
      <c r="B122" s="46">
        <v>743462</v>
      </c>
      <c r="C122" s="130">
        <v>3612589</v>
      </c>
      <c r="D122" s="37">
        <v>3426352</v>
      </c>
    </row>
    <row r="123" spans="1:4" ht="15">
      <c r="A123" s="36">
        <v>36982</v>
      </c>
      <c r="B123" s="46">
        <v>655633</v>
      </c>
      <c r="C123" s="130">
        <v>3330216</v>
      </c>
      <c r="D123" s="37">
        <v>3127184</v>
      </c>
    </row>
    <row r="124" spans="1:4" ht="15">
      <c r="A124" s="36">
        <v>37012</v>
      </c>
      <c r="B124" s="46">
        <v>802973</v>
      </c>
      <c r="C124" s="130">
        <v>3926480</v>
      </c>
      <c r="D124" s="37">
        <v>3713246</v>
      </c>
    </row>
    <row r="125" spans="1:4" ht="15">
      <c r="A125" s="36">
        <v>37043</v>
      </c>
      <c r="B125" s="46">
        <v>774449</v>
      </c>
      <c r="C125" s="130">
        <v>3901406</v>
      </c>
      <c r="D125" s="37">
        <v>3583650</v>
      </c>
    </row>
    <row r="126" spans="1:4" ht="15">
      <c r="A126" s="36">
        <v>37073</v>
      </c>
      <c r="B126" s="46">
        <v>783762</v>
      </c>
      <c r="C126" s="130">
        <v>3869354</v>
      </c>
      <c r="D126" s="37">
        <v>3649777</v>
      </c>
    </row>
    <row r="127" spans="1:4" ht="15">
      <c r="A127" s="36">
        <v>37104</v>
      </c>
      <c r="B127" s="46">
        <v>617835</v>
      </c>
      <c r="C127" s="130">
        <v>3361503</v>
      </c>
      <c r="D127" s="37">
        <v>3119715</v>
      </c>
    </row>
    <row r="128" spans="1:4" ht="15">
      <c r="A128" s="36">
        <v>37135</v>
      </c>
      <c r="B128" s="46">
        <v>668117</v>
      </c>
      <c r="C128" s="130">
        <v>3451149</v>
      </c>
      <c r="D128" s="37">
        <v>3194851</v>
      </c>
    </row>
    <row r="129" spans="1:4" ht="15">
      <c r="A129" s="36">
        <v>37165</v>
      </c>
      <c r="B129" s="46">
        <v>771248</v>
      </c>
      <c r="C129" s="130">
        <v>4009307</v>
      </c>
      <c r="D129" s="37">
        <v>3758260</v>
      </c>
    </row>
    <row r="130" spans="1:4" ht="15">
      <c r="A130" s="36">
        <v>37196</v>
      </c>
      <c r="B130" s="46">
        <v>721301</v>
      </c>
      <c r="C130" s="130">
        <v>3679101</v>
      </c>
      <c r="D130" s="37">
        <v>3418168</v>
      </c>
    </row>
    <row r="131" spans="1:7" ht="15">
      <c r="A131" s="38">
        <v>37226</v>
      </c>
      <c r="B131" s="46">
        <v>560742</v>
      </c>
      <c r="C131" s="130">
        <v>2746126</v>
      </c>
      <c r="D131" s="39">
        <v>2526234</v>
      </c>
      <c r="E131" s="41">
        <f>+SUM(B120:B131)</f>
        <v>8375482</v>
      </c>
      <c r="F131" s="41">
        <f>+SUM(C120:C131)</f>
        <v>42150572</v>
      </c>
      <c r="G131" s="41">
        <f>+SUM(D120:D131)</f>
        <v>39482986</v>
      </c>
    </row>
    <row r="132" spans="1:4" ht="15">
      <c r="A132" s="34">
        <v>37257</v>
      </c>
      <c r="B132" s="45">
        <v>717986</v>
      </c>
      <c r="C132" s="129">
        <v>3499144</v>
      </c>
      <c r="D132" s="35">
        <v>3254020</v>
      </c>
    </row>
    <row r="133" spans="1:4" ht="15">
      <c r="A133" s="36">
        <v>37288</v>
      </c>
      <c r="B133" s="46">
        <v>738674</v>
      </c>
      <c r="C133" s="130">
        <v>3611315</v>
      </c>
      <c r="D133" s="37">
        <v>3383127</v>
      </c>
    </row>
    <row r="134" spans="1:4" ht="15">
      <c r="A134" s="36">
        <v>37316</v>
      </c>
      <c r="B134" s="46">
        <v>699319</v>
      </c>
      <c r="C134" s="130">
        <v>3368787</v>
      </c>
      <c r="D134" s="37">
        <v>3128488</v>
      </c>
    </row>
    <row r="135" spans="1:4" ht="15">
      <c r="A135" s="36">
        <v>37347</v>
      </c>
      <c r="B135" s="46">
        <v>792033</v>
      </c>
      <c r="C135" s="130">
        <v>3920420</v>
      </c>
      <c r="D135" s="37">
        <v>3680218</v>
      </c>
    </row>
    <row r="136" spans="1:4" ht="15">
      <c r="A136" s="36">
        <v>37377</v>
      </c>
      <c r="B136" s="46">
        <v>786925</v>
      </c>
      <c r="C136" s="130">
        <v>3939344</v>
      </c>
      <c r="D136" s="37">
        <v>3718815</v>
      </c>
    </row>
    <row r="137" spans="1:4" ht="15">
      <c r="A137" s="36">
        <v>37408</v>
      </c>
      <c r="B137" s="46">
        <v>782727</v>
      </c>
      <c r="C137" s="130">
        <v>3755075</v>
      </c>
      <c r="D137" s="37">
        <v>3456679</v>
      </c>
    </row>
    <row r="138" spans="1:4" ht="15">
      <c r="A138" s="36">
        <v>37438</v>
      </c>
      <c r="B138" s="46">
        <v>863966</v>
      </c>
      <c r="C138" s="130">
        <v>4251708</v>
      </c>
      <c r="D138" s="37">
        <v>4007781</v>
      </c>
    </row>
    <row r="139" spans="1:4" ht="15">
      <c r="A139" s="36">
        <v>37469</v>
      </c>
      <c r="B139" s="46">
        <v>632742</v>
      </c>
      <c r="C139" s="130">
        <v>3322255</v>
      </c>
      <c r="D139" s="37">
        <v>3094233</v>
      </c>
    </row>
    <row r="140" spans="1:4" ht="15">
      <c r="A140" s="36">
        <v>37500</v>
      </c>
      <c r="B140" s="46">
        <v>739689</v>
      </c>
      <c r="C140" s="130">
        <v>3755225</v>
      </c>
      <c r="D140" s="37">
        <v>3517534</v>
      </c>
    </row>
    <row r="141" spans="1:4" ht="15">
      <c r="A141" s="36">
        <v>37530</v>
      </c>
      <c r="B141" s="46">
        <v>828254</v>
      </c>
      <c r="C141" s="130">
        <v>4178704</v>
      </c>
      <c r="D141" s="37">
        <v>3959012</v>
      </c>
    </row>
    <row r="142" spans="1:4" ht="15">
      <c r="A142" s="36">
        <v>37561</v>
      </c>
      <c r="B142" s="46">
        <v>771822</v>
      </c>
      <c r="C142" s="130">
        <v>3645608</v>
      </c>
      <c r="D142" s="37">
        <v>3421528</v>
      </c>
    </row>
    <row r="143" spans="1:7" ht="15">
      <c r="A143" s="38">
        <v>37591</v>
      </c>
      <c r="B143" s="46">
        <v>634100</v>
      </c>
      <c r="C143" s="130">
        <v>2872216</v>
      </c>
      <c r="D143" s="39">
        <v>2684222</v>
      </c>
      <c r="E143" s="41">
        <f>+SUM(B132:B143)</f>
        <v>8988237</v>
      </c>
      <c r="F143" s="41">
        <f>+SUM(C132:C143)</f>
        <v>44119801</v>
      </c>
      <c r="G143" s="41">
        <f>+SUM(D132:D143)</f>
        <v>41305657</v>
      </c>
    </row>
    <row r="144" spans="1:4" ht="15">
      <c r="A144" s="34">
        <v>37622</v>
      </c>
      <c r="B144" s="45">
        <v>725363</v>
      </c>
      <c r="C144" s="131">
        <v>3320721</v>
      </c>
      <c r="D144" s="35">
        <v>3173405</v>
      </c>
    </row>
    <row r="145" spans="1:4" ht="15">
      <c r="A145" s="36">
        <v>37653</v>
      </c>
      <c r="B145" s="46">
        <v>764760</v>
      </c>
      <c r="C145" s="132">
        <v>3528712</v>
      </c>
      <c r="D145" s="37">
        <v>3328813</v>
      </c>
    </row>
    <row r="146" spans="1:4" ht="15">
      <c r="A146" s="36">
        <v>37681</v>
      </c>
      <c r="B146" s="46">
        <v>818944</v>
      </c>
      <c r="C146" s="132">
        <v>4037199</v>
      </c>
      <c r="D146" s="37">
        <v>3825087</v>
      </c>
    </row>
    <row r="147" spans="1:4" ht="15">
      <c r="A147" s="36">
        <v>37712</v>
      </c>
      <c r="B147" s="46">
        <v>798555</v>
      </c>
      <c r="C147" s="132">
        <v>3912147</v>
      </c>
      <c r="D147" s="37">
        <v>3720549</v>
      </c>
    </row>
    <row r="148" spans="1:4" ht="15">
      <c r="A148" s="36">
        <v>37742</v>
      </c>
      <c r="B148" s="46">
        <v>886028</v>
      </c>
      <c r="C148" s="132">
        <v>4140880</v>
      </c>
      <c r="D148" s="37">
        <v>3942384</v>
      </c>
    </row>
    <row r="149" spans="1:4" ht="15">
      <c r="A149" s="36">
        <v>37773</v>
      </c>
      <c r="B149" s="46">
        <v>874059</v>
      </c>
      <c r="C149" s="132">
        <v>4145996</v>
      </c>
      <c r="D149" s="37">
        <v>3952591</v>
      </c>
    </row>
    <row r="150" spans="1:4" ht="15">
      <c r="A150" s="36">
        <v>37803</v>
      </c>
      <c r="B150" s="46">
        <v>927725</v>
      </c>
      <c r="C150" s="132">
        <v>4482656</v>
      </c>
      <c r="D150" s="37">
        <v>4232726</v>
      </c>
    </row>
    <row r="151" spans="1:4" ht="15">
      <c r="A151" s="36">
        <v>37834</v>
      </c>
      <c r="B151" s="46">
        <v>654673</v>
      </c>
      <c r="C151" s="132">
        <v>3260935</v>
      </c>
      <c r="D151" s="37">
        <v>3123510</v>
      </c>
    </row>
    <row r="152" spans="1:4" ht="15">
      <c r="A152" s="36">
        <v>37865</v>
      </c>
      <c r="B152" s="46">
        <v>823661</v>
      </c>
      <c r="C152" s="132">
        <v>4091431</v>
      </c>
      <c r="D152" s="37">
        <v>3921625</v>
      </c>
    </row>
    <row r="153" spans="1:4" ht="15">
      <c r="A153" s="36">
        <v>37895</v>
      </c>
      <c r="B153" s="46">
        <v>890987</v>
      </c>
      <c r="C153" s="132">
        <v>4216037</v>
      </c>
      <c r="D153" s="37">
        <v>3986712</v>
      </c>
    </row>
    <row r="154" spans="1:4" ht="15">
      <c r="A154" s="36">
        <v>37926</v>
      </c>
      <c r="B154" s="46">
        <v>805107</v>
      </c>
      <c r="C154" s="132">
        <v>3890687</v>
      </c>
      <c r="D154" s="37">
        <v>3694148</v>
      </c>
    </row>
    <row r="155" spans="1:7" ht="15">
      <c r="A155" s="38">
        <v>37956</v>
      </c>
      <c r="B155" s="46">
        <v>724632</v>
      </c>
      <c r="C155" s="132">
        <v>3195823</v>
      </c>
      <c r="D155" s="39">
        <v>3061962</v>
      </c>
      <c r="E155" s="41">
        <f>+SUM(B144:B155)</f>
        <v>9694494</v>
      </c>
      <c r="F155" s="41">
        <f>+SUM(C144:C155)</f>
        <v>46223224</v>
      </c>
      <c r="G155" s="41">
        <f>+SUM(D144:D155)</f>
        <v>43963512</v>
      </c>
    </row>
    <row r="156" spans="1:4" ht="15">
      <c r="A156" s="34">
        <v>37987</v>
      </c>
      <c r="B156" s="45">
        <v>742169</v>
      </c>
      <c r="C156" s="129">
        <v>3421531</v>
      </c>
      <c r="D156" s="35">
        <v>3257241</v>
      </c>
    </row>
    <row r="157" spans="1:4" ht="15">
      <c r="A157" s="36">
        <v>38018</v>
      </c>
      <c r="B157" s="46">
        <v>813637</v>
      </c>
      <c r="C157" s="130">
        <v>3754921</v>
      </c>
      <c r="D157" s="37">
        <v>3615315</v>
      </c>
    </row>
    <row r="158" spans="1:4" ht="15">
      <c r="A158" s="36">
        <v>38047</v>
      </c>
      <c r="B158" s="46">
        <v>853884</v>
      </c>
      <c r="C158" s="130">
        <v>4304588</v>
      </c>
      <c r="D158" s="37">
        <v>4120240</v>
      </c>
    </row>
    <row r="159" spans="1:4" ht="15">
      <c r="A159" s="36">
        <v>38078</v>
      </c>
      <c r="B159" s="46">
        <v>827561</v>
      </c>
      <c r="C159" s="130">
        <v>3903757</v>
      </c>
      <c r="D159" s="37">
        <v>3755569</v>
      </c>
    </row>
    <row r="160" spans="1:4" ht="15">
      <c r="A160" s="36">
        <v>38108</v>
      </c>
      <c r="B160" s="46">
        <v>867346</v>
      </c>
      <c r="C160" s="130">
        <v>4105429</v>
      </c>
      <c r="D160" s="37">
        <v>3938489</v>
      </c>
    </row>
    <row r="161" spans="1:4" ht="15">
      <c r="A161" s="36">
        <v>38139</v>
      </c>
      <c r="B161" s="46">
        <v>973203</v>
      </c>
      <c r="C161" s="130">
        <v>4471365</v>
      </c>
      <c r="D161" s="37">
        <v>4283160</v>
      </c>
    </row>
    <row r="162" spans="1:4" ht="15">
      <c r="A162" s="36">
        <v>38169</v>
      </c>
      <c r="B162" s="46">
        <v>957438</v>
      </c>
      <c r="C162" s="130">
        <v>4429118</v>
      </c>
      <c r="D162" s="37">
        <v>4235158</v>
      </c>
    </row>
    <row r="163" spans="1:4" ht="15">
      <c r="A163" s="36">
        <v>38200</v>
      </c>
      <c r="B163" s="46">
        <v>716932</v>
      </c>
      <c r="C163" s="130">
        <v>3545308</v>
      </c>
      <c r="D163" s="37">
        <v>3466199</v>
      </c>
    </row>
    <row r="164" spans="1:4" ht="15">
      <c r="A164" s="36">
        <v>38231</v>
      </c>
      <c r="B164" s="46">
        <v>874274</v>
      </c>
      <c r="C164" s="130">
        <v>4290856</v>
      </c>
      <c r="D164" s="37">
        <v>4099322</v>
      </c>
    </row>
    <row r="165" spans="1:4" ht="15">
      <c r="A165" s="36">
        <v>38261</v>
      </c>
      <c r="B165" s="46">
        <v>852221</v>
      </c>
      <c r="C165" s="130">
        <v>3950691</v>
      </c>
      <c r="D165" s="37">
        <v>3800888</v>
      </c>
    </row>
    <row r="166" spans="1:4" ht="15">
      <c r="A166" s="36">
        <v>38292</v>
      </c>
      <c r="B166" s="46">
        <v>945887</v>
      </c>
      <c r="C166" s="130">
        <v>4445737</v>
      </c>
      <c r="D166" s="37">
        <v>4281704</v>
      </c>
    </row>
    <row r="167" spans="1:7" ht="15">
      <c r="A167" s="38">
        <v>38322</v>
      </c>
      <c r="B167" s="46">
        <v>718409</v>
      </c>
      <c r="C167" s="130">
        <v>3382230</v>
      </c>
      <c r="D167" s="39">
        <v>3221890</v>
      </c>
      <c r="E167" s="41">
        <f>+SUM(B156:B167)</f>
        <v>10142961</v>
      </c>
      <c r="F167" s="41">
        <f>+SUM(C156:C167)</f>
        <v>48005531</v>
      </c>
      <c r="G167" s="41">
        <f>+SUM(D156:D167)</f>
        <v>46075175</v>
      </c>
    </row>
    <row r="168" spans="1:4" ht="15">
      <c r="A168" s="34">
        <v>38353</v>
      </c>
      <c r="B168" s="45">
        <v>746277</v>
      </c>
      <c r="C168" s="131">
        <v>3427643</v>
      </c>
      <c r="D168" s="35">
        <v>3350544</v>
      </c>
    </row>
    <row r="169" spans="1:4" ht="15">
      <c r="A169" s="36">
        <v>38384</v>
      </c>
      <c r="B169" s="46">
        <v>867338</v>
      </c>
      <c r="C169" s="132">
        <v>3864829</v>
      </c>
      <c r="D169" s="37">
        <v>3750656</v>
      </c>
    </row>
    <row r="170" spans="1:4" ht="15">
      <c r="A170" s="36">
        <v>38412</v>
      </c>
      <c r="B170" s="46">
        <v>955705</v>
      </c>
      <c r="C170" s="132">
        <v>4340205</v>
      </c>
      <c r="D170" s="37">
        <v>4167809</v>
      </c>
    </row>
    <row r="171" spans="1:4" ht="15">
      <c r="A171" s="36">
        <v>38443</v>
      </c>
      <c r="B171" s="46">
        <v>1031494</v>
      </c>
      <c r="C171" s="132">
        <v>4703950</v>
      </c>
      <c r="D171" s="37">
        <v>4552605</v>
      </c>
    </row>
    <row r="172" spans="1:4" ht="15">
      <c r="A172" s="36">
        <v>38473</v>
      </c>
      <c r="B172" s="46">
        <v>1043698</v>
      </c>
      <c r="C172" s="132">
        <v>4710611</v>
      </c>
      <c r="D172" s="37">
        <v>4530415</v>
      </c>
    </row>
    <row r="173" spans="1:4" ht="15">
      <c r="A173" s="36">
        <v>38504</v>
      </c>
      <c r="B173" s="46">
        <v>980367</v>
      </c>
      <c r="C173" s="132">
        <v>4774821</v>
      </c>
      <c r="D173" s="37">
        <v>4604544</v>
      </c>
    </row>
    <row r="174" spans="1:4" ht="15">
      <c r="A174" s="36">
        <v>38534</v>
      </c>
      <c r="B174" s="46">
        <v>943106</v>
      </c>
      <c r="C174" s="132">
        <v>4514802</v>
      </c>
      <c r="D174" s="37">
        <v>4348392</v>
      </c>
    </row>
    <row r="175" spans="1:4" ht="15">
      <c r="A175" s="36">
        <v>38565</v>
      </c>
      <c r="B175" s="46">
        <v>824986</v>
      </c>
      <c r="C175" s="132">
        <v>4104216</v>
      </c>
      <c r="D175" s="37">
        <v>3956932</v>
      </c>
    </row>
    <row r="176" spans="1:4" ht="15">
      <c r="A176" s="36">
        <v>38596</v>
      </c>
      <c r="B176" s="46">
        <v>963493</v>
      </c>
      <c r="C176" s="132">
        <v>4612514</v>
      </c>
      <c r="D176" s="37">
        <v>4456729</v>
      </c>
    </row>
    <row r="177" spans="1:4" ht="15">
      <c r="A177" s="36">
        <v>38626</v>
      </c>
      <c r="B177" s="46">
        <v>939546</v>
      </c>
      <c r="C177" s="132">
        <v>4208395</v>
      </c>
      <c r="D177" s="37">
        <v>4080353</v>
      </c>
    </row>
    <row r="178" spans="1:4" ht="15">
      <c r="A178" s="36">
        <v>38657</v>
      </c>
      <c r="B178" s="46">
        <v>978510</v>
      </c>
      <c r="C178" s="132">
        <v>4557716</v>
      </c>
      <c r="D178" s="37">
        <v>4423991</v>
      </c>
    </row>
    <row r="179" spans="1:7" ht="15">
      <c r="A179" s="38">
        <v>38687</v>
      </c>
      <c r="B179" s="46">
        <v>845370</v>
      </c>
      <c r="C179" s="132">
        <v>3689935</v>
      </c>
      <c r="D179" s="39">
        <v>3531400</v>
      </c>
      <c r="E179" s="41">
        <f>+SUM(B168:B179)</f>
        <v>11119890</v>
      </c>
      <c r="F179" s="41">
        <f>+SUM(C168:C179)</f>
        <v>51509637</v>
      </c>
      <c r="G179" s="41">
        <f>+SUM(D168:D179)</f>
        <v>49754370</v>
      </c>
    </row>
    <row r="180" spans="1:4" ht="15">
      <c r="A180" s="34">
        <v>38718</v>
      </c>
      <c r="B180" s="45">
        <v>887106</v>
      </c>
      <c r="C180" s="129">
        <v>3957432</v>
      </c>
      <c r="D180" s="35">
        <v>3827218</v>
      </c>
    </row>
    <row r="181" spans="1:4" ht="15">
      <c r="A181" s="36">
        <v>38749</v>
      </c>
      <c r="B181" s="46">
        <v>958288</v>
      </c>
      <c r="C181" s="130">
        <v>4365150</v>
      </c>
      <c r="D181" s="37">
        <v>4206233</v>
      </c>
    </row>
    <row r="182" spans="1:4" ht="15">
      <c r="A182" s="36">
        <v>38777</v>
      </c>
      <c r="B182" s="46">
        <v>1147231</v>
      </c>
      <c r="C182" s="130">
        <v>5296025</v>
      </c>
      <c r="D182" s="37">
        <v>5090575</v>
      </c>
    </row>
    <row r="183" spans="1:4" ht="15">
      <c r="A183" s="36">
        <v>38808</v>
      </c>
      <c r="B183" s="46">
        <v>928215</v>
      </c>
      <c r="C183" s="130">
        <v>4286772</v>
      </c>
      <c r="D183" s="37">
        <v>4102035</v>
      </c>
    </row>
    <row r="184" spans="1:4" ht="15">
      <c r="A184" s="36">
        <v>38838</v>
      </c>
      <c r="B184" s="46">
        <v>1110078</v>
      </c>
      <c r="C184" s="130">
        <v>5179230</v>
      </c>
      <c r="D184" s="37">
        <v>5011908</v>
      </c>
    </row>
    <row r="185" spans="1:4" ht="15">
      <c r="A185" s="36">
        <v>38869</v>
      </c>
      <c r="B185" s="46">
        <v>1172447</v>
      </c>
      <c r="C185" s="130">
        <v>5288582</v>
      </c>
      <c r="D185" s="37">
        <v>5070746</v>
      </c>
    </row>
    <row r="186" spans="1:4" ht="15">
      <c r="A186" s="36">
        <v>38899</v>
      </c>
      <c r="B186" s="46">
        <v>1081410</v>
      </c>
      <c r="C186" s="130">
        <v>4937424</v>
      </c>
      <c r="D186" s="37">
        <v>4766835</v>
      </c>
    </row>
    <row r="187" spans="1:4" ht="15">
      <c r="A187" s="36">
        <v>38930</v>
      </c>
      <c r="B187" s="46">
        <v>911730</v>
      </c>
      <c r="C187" s="130">
        <v>4362327</v>
      </c>
      <c r="D187" s="37">
        <v>4184122</v>
      </c>
    </row>
    <row r="188" spans="1:4" ht="15">
      <c r="A188" s="36">
        <v>38961</v>
      </c>
      <c r="B188" s="46">
        <v>997278</v>
      </c>
      <c r="C188" s="130">
        <v>4691007</v>
      </c>
      <c r="D188" s="37">
        <v>4515014</v>
      </c>
    </row>
    <row r="189" spans="1:4" ht="15">
      <c r="A189" s="36">
        <v>38991</v>
      </c>
      <c r="B189" s="46">
        <v>1012631</v>
      </c>
      <c r="C189" s="130">
        <v>4761770</v>
      </c>
      <c r="D189" s="37">
        <v>4593243</v>
      </c>
    </row>
    <row r="190" spans="1:4" ht="15">
      <c r="A190" s="36">
        <v>39022</v>
      </c>
      <c r="B190" s="46">
        <v>988140</v>
      </c>
      <c r="C190" s="130">
        <v>4883062</v>
      </c>
      <c r="D190" s="37">
        <v>4737157</v>
      </c>
    </row>
    <row r="191" spans="1:7" ht="15">
      <c r="A191" s="38">
        <v>39052</v>
      </c>
      <c r="B191" s="46">
        <v>844416</v>
      </c>
      <c r="C191" s="130">
        <v>3887607</v>
      </c>
      <c r="D191" s="39">
        <v>3775255</v>
      </c>
      <c r="E191" s="41">
        <f>+SUM(B180:B191)</f>
        <v>12038970</v>
      </c>
      <c r="F191" s="41">
        <f>+SUM(C180:C191)</f>
        <v>55896388</v>
      </c>
      <c r="G191" s="41">
        <f>+SUM(D180:D191)</f>
        <v>53880341</v>
      </c>
    </row>
    <row r="192" spans="1:4" ht="15">
      <c r="A192" s="34">
        <v>39083</v>
      </c>
      <c r="B192" s="45">
        <v>935434</v>
      </c>
      <c r="C192" s="129">
        <v>4541842</v>
      </c>
      <c r="D192" s="35">
        <v>4370867</v>
      </c>
    </row>
    <row r="193" spans="1:4" ht="15">
      <c r="A193" s="36">
        <v>39114</v>
      </c>
      <c r="B193" s="46">
        <v>968946</v>
      </c>
      <c r="C193" s="130">
        <v>4535947</v>
      </c>
      <c r="D193" s="37">
        <v>4349940</v>
      </c>
    </row>
    <row r="194" spans="1:4" ht="15">
      <c r="A194" s="36">
        <v>39142</v>
      </c>
      <c r="B194" s="46">
        <v>1048080</v>
      </c>
      <c r="C194" s="130">
        <v>5261766</v>
      </c>
      <c r="D194" s="37">
        <v>5126473</v>
      </c>
    </row>
    <row r="195" spans="1:4" ht="15">
      <c r="A195" s="36">
        <v>39173</v>
      </c>
      <c r="B195" s="46">
        <v>919838</v>
      </c>
      <c r="C195" s="130">
        <v>4406002</v>
      </c>
      <c r="D195" s="37">
        <v>4210648</v>
      </c>
    </row>
    <row r="196" spans="1:4" ht="15">
      <c r="A196" s="36">
        <v>39203</v>
      </c>
      <c r="B196" s="46">
        <v>1063712</v>
      </c>
      <c r="C196" s="130">
        <v>5071629</v>
      </c>
      <c r="D196" s="37">
        <v>4957520</v>
      </c>
    </row>
    <row r="197" spans="1:4" ht="15">
      <c r="A197" s="36">
        <v>39234</v>
      </c>
      <c r="B197" s="46">
        <v>1075037</v>
      </c>
      <c r="C197" s="130">
        <v>5069441</v>
      </c>
      <c r="D197" s="37">
        <v>4967136</v>
      </c>
    </row>
    <row r="198" spans="1:4" ht="15">
      <c r="A198" s="36">
        <v>39264</v>
      </c>
      <c r="B198" s="46">
        <v>1096039</v>
      </c>
      <c r="C198" s="130">
        <v>5130639</v>
      </c>
      <c r="D198" s="37">
        <v>4980117</v>
      </c>
    </row>
    <row r="199" spans="1:4" ht="15">
      <c r="A199" s="36">
        <v>39295</v>
      </c>
      <c r="B199" s="46">
        <v>839201</v>
      </c>
      <c r="C199" s="130">
        <v>4264653</v>
      </c>
      <c r="D199" s="37">
        <v>4092536</v>
      </c>
    </row>
    <row r="200" spans="1:4" ht="15">
      <c r="A200" s="36">
        <v>39326</v>
      </c>
      <c r="B200" s="46">
        <v>913677</v>
      </c>
      <c r="C200" s="130">
        <v>4445688</v>
      </c>
      <c r="D200" s="37">
        <v>4282007</v>
      </c>
    </row>
    <row r="201" spans="1:4" ht="15">
      <c r="A201" s="36">
        <v>39356</v>
      </c>
      <c r="B201" s="46">
        <v>1011593</v>
      </c>
      <c r="C201" s="130">
        <v>4967348</v>
      </c>
      <c r="D201" s="37">
        <v>4821018</v>
      </c>
    </row>
    <row r="202" spans="1:4" ht="15">
      <c r="A202" s="36">
        <v>39387</v>
      </c>
      <c r="B202" s="46">
        <v>1073544</v>
      </c>
      <c r="C202" s="130">
        <v>4857853</v>
      </c>
      <c r="D202" s="37">
        <v>4692514</v>
      </c>
    </row>
    <row r="203" spans="1:7" ht="15">
      <c r="A203" s="38">
        <v>39417</v>
      </c>
      <c r="B203" s="46">
        <v>755076</v>
      </c>
      <c r="C203" s="130">
        <v>3444263</v>
      </c>
      <c r="D203" s="39">
        <v>3362691</v>
      </c>
      <c r="E203" s="41">
        <f>+SUM(B192:B203)</f>
        <v>11700177</v>
      </c>
      <c r="F203" s="41">
        <f>+SUM(C192:C203)</f>
        <v>55997071</v>
      </c>
      <c r="G203" s="41">
        <f>+SUM(D192:D203)</f>
        <v>54213467</v>
      </c>
    </row>
    <row r="204" spans="1:4" ht="15">
      <c r="A204" s="34">
        <v>39448</v>
      </c>
      <c r="B204" s="45">
        <v>954367</v>
      </c>
      <c r="C204" s="131">
        <v>4189539</v>
      </c>
      <c r="D204" s="35">
        <v>4075113</v>
      </c>
    </row>
    <row r="205" spans="1:4" ht="15">
      <c r="A205" s="36">
        <v>39479</v>
      </c>
      <c r="B205" s="46">
        <v>933471</v>
      </c>
      <c r="C205" s="132">
        <v>4306244</v>
      </c>
      <c r="D205" s="37">
        <v>4204576</v>
      </c>
    </row>
    <row r="206" spans="1:4" ht="15">
      <c r="A206" s="36">
        <v>39508</v>
      </c>
      <c r="B206" s="46">
        <v>819083</v>
      </c>
      <c r="C206" s="132">
        <v>3934067</v>
      </c>
      <c r="D206" s="37">
        <v>3870736</v>
      </c>
    </row>
    <row r="207" spans="1:4" ht="15">
      <c r="A207" s="36">
        <v>39539</v>
      </c>
      <c r="B207" s="46">
        <v>908897</v>
      </c>
      <c r="C207" s="132">
        <v>4308708</v>
      </c>
      <c r="D207" s="37">
        <v>4162699</v>
      </c>
    </row>
    <row r="208" spans="1:4" ht="15">
      <c r="A208" s="36">
        <v>39569</v>
      </c>
      <c r="B208" s="46">
        <v>861951</v>
      </c>
      <c r="C208" s="132">
        <v>4002229</v>
      </c>
      <c r="D208" s="37">
        <v>3749557</v>
      </c>
    </row>
    <row r="209" spans="1:4" ht="15">
      <c r="A209" s="36">
        <v>39600</v>
      </c>
      <c r="B209" s="46">
        <v>730281</v>
      </c>
      <c r="C209" s="132">
        <v>3392008</v>
      </c>
      <c r="D209" s="37">
        <v>3276680</v>
      </c>
    </row>
    <row r="210" spans="1:4" ht="15">
      <c r="A210" s="36">
        <v>39630</v>
      </c>
      <c r="B210" s="46">
        <v>864321</v>
      </c>
      <c r="C210" s="132">
        <v>4036814</v>
      </c>
      <c r="D210" s="37">
        <v>3904540</v>
      </c>
    </row>
    <row r="211" spans="1:4" ht="15">
      <c r="A211" s="36">
        <v>39661</v>
      </c>
      <c r="B211" s="46">
        <v>619236</v>
      </c>
      <c r="C211" s="132">
        <v>2962196</v>
      </c>
      <c r="D211" s="37">
        <v>2891201</v>
      </c>
    </row>
    <row r="212" spans="1:4" ht="15">
      <c r="A212" s="36">
        <v>39692</v>
      </c>
      <c r="B212" s="46">
        <v>703177</v>
      </c>
      <c r="C212" s="132">
        <v>3351970</v>
      </c>
      <c r="D212" s="37">
        <v>3223932</v>
      </c>
    </row>
    <row r="213" spans="1:4" ht="15">
      <c r="A213" s="36">
        <v>39722</v>
      </c>
      <c r="B213" s="46">
        <v>597956</v>
      </c>
      <c r="C213" s="132">
        <v>3272613</v>
      </c>
      <c r="D213" s="37">
        <v>3201084</v>
      </c>
    </row>
    <row r="214" spans="1:4" ht="15">
      <c r="A214" s="36">
        <v>39753</v>
      </c>
      <c r="B214" s="46">
        <v>537100</v>
      </c>
      <c r="C214" s="132">
        <v>2860492</v>
      </c>
      <c r="D214" s="37">
        <v>2762287</v>
      </c>
    </row>
    <row r="215" spans="1:7" ht="15">
      <c r="A215" s="38">
        <v>39783</v>
      </c>
      <c r="B215" s="46">
        <v>393655</v>
      </c>
      <c r="C215" s="132">
        <v>2078656</v>
      </c>
      <c r="D215" s="39">
        <v>2029636</v>
      </c>
      <c r="E215" s="41">
        <f>+SUM(B204:B215)</f>
        <v>8923495</v>
      </c>
      <c r="F215" s="41">
        <f>+SUM(C204:C215)</f>
        <v>42695536</v>
      </c>
      <c r="G215" s="41">
        <f>+SUM(D204:D215)</f>
        <v>41352041</v>
      </c>
    </row>
    <row r="216" spans="1:4" ht="15">
      <c r="A216" s="34">
        <v>39814</v>
      </c>
      <c r="B216" s="45">
        <v>362283</v>
      </c>
      <c r="C216" s="131">
        <v>1867499</v>
      </c>
      <c r="D216" s="35">
        <v>1823824</v>
      </c>
    </row>
    <row r="217" spans="1:4" ht="15">
      <c r="A217" s="36">
        <v>39845</v>
      </c>
      <c r="B217" s="46">
        <v>442805</v>
      </c>
      <c r="C217" s="132">
        <v>2285984</v>
      </c>
      <c r="D217" s="37">
        <v>2255744</v>
      </c>
    </row>
    <row r="218" spans="1:4" ht="15">
      <c r="A218" s="36">
        <v>39873</v>
      </c>
      <c r="B218" s="46">
        <v>421820</v>
      </c>
      <c r="C218" s="132">
        <v>2543676</v>
      </c>
      <c r="D218" s="37">
        <v>2489940</v>
      </c>
    </row>
    <row r="219" spans="1:4" ht="15">
      <c r="A219" s="36">
        <v>39904</v>
      </c>
      <c r="B219" s="46">
        <v>405549</v>
      </c>
      <c r="C219" s="132">
        <v>2355485</v>
      </c>
      <c r="D219" s="37">
        <v>2321827</v>
      </c>
    </row>
    <row r="220" spans="1:4" ht="15">
      <c r="A220" s="36">
        <v>39934</v>
      </c>
      <c r="B220" s="46">
        <v>428879</v>
      </c>
      <c r="C220" s="132">
        <v>2506836</v>
      </c>
      <c r="D220" s="37">
        <v>2435738</v>
      </c>
    </row>
    <row r="221" spans="1:4" ht="15">
      <c r="A221" s="36">
        <v>39965</v>
      </c>
      <c r="B221" s="46">
        <v>476374.45</v>
      </c>
      <c r="C221" s="132">
        <v>2728979.5</v>
      </c>
      <c r="D221" s="37">
        <v>2663516.5</v>
      </c>
    </row>
    <row r="222" spans="1:4" ht="15">
      <c r="A222" s="36">
        <v>39995</v>
      </c>
      <c r="B222" s="46">
        <v>492666</v>
      </c>
      <c r="C222" s="132">
        <v>2854363</v>
      </c>
      <c r="D222" s="37">
        <v>2792413</v>
      </c>
    </row>
    <row r="223" spans="1:4" ht="15">
      <c r="A223" s="36">
        <v>40026</v>
      </c>
      <c r="B223" s="46">
        <v>421330.72</v>
      </c>
      <c r="C223" s="132">
        <v>2388959.545</v>
      </c>
      <c r="D223" s="37">
        <v>2338810.5450000004</v>
      </c>
    </row>
    <row r="224" spans="1:4" ht="15">
      <c r="A224" s="36">
        <v>40057</v>
      </c>
      <c r="B224" s="46">
        <v>458978</v>
      </c>
      <c r="C224" s="132">
        <v>2628377</v>
      </c>
      <c r="D224" s="37">
        <v>2550511</v>
      </c>
    </row>
    <row r="225" spans="1:4" ht="15">
      <c r="A225" s="36">
        <v>40087</v>
      </c>
      <c r="B225" s="46">
        <v>444700.19999999995</v>
      </c>
      <c r="C225" s="132">
        <v>2563057.46</v>
      </c>
      <c r="D225" s="37">
        <v>2520676.4600000004</v>
      </c>
    </row>
    <row r="226" spans="1:4" ht="15">
      <c r="A226" s="36">
        <v>40118</v>
      </c>
      <c r="B226" s="46">
        <v>458017</v>
      </c>
      <c r="C226" s="132">
        <v>2559874</v>
      </c>
      <c r="D226" s="37">
        <v>2511491</v>
      </c>
    </row>
    <row r="227" spans="1:7" ht="15">
      <c r="A227" s="38">
        <v>40148</v>
      </c>
      <c r="B227" s="46">
        <v>287941</v>
      </c>
      <c r="C227" s="132">
        <v>1630057.2</v>
      </c>
      <c r="D227" s="39">
        <v>1604630.2</v>
      </c>
      <c r="E227" s="41">
        <f>+SUM(B216:B227)</f>
        <v>5101343.37</v>
      </c>
      <c r="F227" s="41">
        <f>+SUM(C216:C227)</f>
        <v>28913147.705000002</v>
      </c>
      <c r="G227" s="41">
        <f>+SUM(D216:D227)</f>
        <v>28309121.705000002</v>
      </c>
    </row>
    <row r="228" spans="1:4" ht="15">
      <c r="A228" s="34">
        <v>40179</v>
      </c>
      <c r="B228" s="45">
        <v>242486</v>
      </c>
      <c r="C228" s="131">
        <v>1487374</v>
      </c>
      <c r="D228" s="35">
        <v>1444097</v>
      </c>
    </row>
    <row r="229" spans="1:4" ht="15">
      <c r="A229" s="36">
        <v>40210</v>
      </c>
      <c r="B229" s="46">
        <v>255590.25</v>
      </c>
      <c r="C229" s="132">
        <v>1700136.25</v>
      </c>
      <c r="D229" s="37">
        <v>1657271.25</v>
      </c>
    </row>
    <row r="230" spans="1:4" ht="15">
      <c r="A230" s="36">
        <v>40238</v>
      </c>
      <c r="B230" s="46">
        <v>330863</v>
      </c>
      <c r="C230" s="132">
        <v>2126146</v>
      </c>
      <c r="D230" s="37">
        <v>2066680</v>
      </c>
    </row>
    <row r="231" spans="1:4" ht="15">
      <c r="A231" s="36">
        <v>40269</v>
      </c>
      <c r="B231" s="46">
        <v>346197.56</v>
      </c>
      <c r="C231" s="132">
        <v>2140803.26</v>
      </c>
      <c r="D231" s="37">
        <v>2082976.2599999998</v>
      </c>
    </row>
    <row r="232" spans="1:4" ht="15">
      <c r="A232" s="36">
        <v>40299</v>
      </c>
      <c r="B232" s="46">
        <v>394686.66000000003</v>
      </c>
      <c r="C232" s="132">
        <v>2324432.49</v>
      </c>
      <c r="D232" s="37">
        <v>2273137.49</v>
      </c>
    </row>
    <row r="233" spans="1:4" ht="15">
      <c r="A233" s="36">
        <v>40330</v>
      </c>
      <c r="B233" s="46">
        <v>431074.37000000005</v>
      </c>
      <c r="C233" s="132">
        <v>2436452.35</v>
      </c>
      <c r="D233" s="37">
        <v>2369912.3499999996</v>
      </c>
    </row>
    <row r="234" spans="1:4" ht="15">
      <c r="A234" s="36">
        <v>40360</v>
      </c>
      <c r="B234" s="46">
        <v>419077.10000000003</v>
      </c>
      <c r="C234" s="132">
        <v>2421203.33</v>
      </c>
      <c r="D234" s="37">
        <v>2374157.33</v>
      </c>
    </row>
    <row r="235" spans="1:4" ht="15">
      <c r="A235" s="36">
        <v>40391</v>
      </c>
      <c r="B235" s="46">
        <v>360135</v>
      </c>
      <c r="C235" s="132">
        <v>2080419</v>
      </c>
      <c r="D235" s="37">
        <v>2049621</v>
      </c>
    </row>
    <row r="236" spans="1:4" ht="15">
      <c r="A236" s="36">
        <v>40422</v>
      </c>
      <c r="B236" s="46">
        <v>355414</v>
      </c>
      <c r="C236" s="132">
        <v>2151615</v>
      </c>
      <c r="D236" s="37">
        <v>2104376</v>
      </c>
    </row>
    <row r="237" spans="1:4" ht="15">
      <c r="A237" s="36">
        <v>40452</v>
      </c>
      <c r="B237" s="46">
        <v>342761</v>
      </c>
      <c r="C237" s="132">
        <v>2086164.44</v>
      </c>
      <c r="D237" s="37">
        <v>2033208.44</v>
      </c>
    </row>
    <row r="238" spans="1:4" ht="15">
      <c r="A238" s="36">
        <v>40483</v>
      </c>
      <c r="B238" s="46">
        <v>328209.5299999999</v>
      </c>
      <c r="C238" s="132">
        <v>1994817.23</v>
      </c>
      <c r="D238" s="37">
        <v>1946153.23</v>
      </c>
    </row>
    <row r="239" spans="1:7" ht="15">
      <c r="A239" s="38">
        <v>40513</v>
      </c>
      <c r="B239" s="46">
        <v>258446</v>
      </c>
      <c r="C239" s="132">
        <v>1506450.964</v>
      </c>
      <c r="D239" s="39">
        <v>1450568.964</v>
      </c>
      <c r="E239" s="41">
        <f>+SUM(B228:B239)</f>
        <v>4064940.47</v>
      </c>
      <c r="F239" s="41">
        <f>+SUM(C228:C239)</f>
        <v>24456014.314000003</v>
      </c>
      <c r="G239" s="41">
        <f>+SUM(D228:D239)</f>
        <v>23852159.314000003</v>
      </c>
    </row>
    <row r="240" spans="1:4" ht="15">
      <c r="A240" s="34">
        <v>40544</v>
      </c>
      <c r="B240" s="45">
        <v>259839</v>
      </c>
      <c r="C240" s="131">
        <v>1499079</v>
      </c>
      <c r="D240" s="35">
        <v>1478039</v>
      </c>
    </row>
    <row r="241" spans="1:4" ht="15">
      <c r="A241" s="36">
        <v>40575</v>
      </c>
      <c r="B241" s="46">
        <v>303504</v>
      </c>
      <c r="C241" s="132">
        <v>1762775.72</v>
      </c>
      <c r="D241" s="37">
        <v>1730402.72</v>
      </c>
    </row>
    <row r="242" spans="1:4" ht="15">
      <c r="A242" s="36">
        <v>40603</v>
      </c>
      <c r="B242" s="46">
        <v>343583</v>
      </c>
      <c r="C242" s="132">
        <v>2060000</v>
      </c>
      <c r="D242" s="37">
        <v>2011637</v>
      </c>
    </row>
    <row r="243" spans="1:4" ht="15">
      <c r="A243" s="36">
        <v>40634</v>
      </c>
      <c r="B243" s="46">
        <v>315619</v>
      </c>
      <c r="C243" s="132">
        <v>1823909</v>
      </c>
      <c r="D243" s="37">
        <v>1770896</v>
      </c>
    </row>
    <row r="244" spans="1:4" ht="15">
      <c r="A244" s="36">
        <v>40664</v>
      </c>
      <c r="B244" s="46">
        <v>330808</v>
      </c>
      <c r="C244" s="132">
        <v>2008565.0899999999</v>
      </c>
      <c r="D244" s="138">
        <v>1938193.0899999999</v>
      </c>
    </row>
    <row r="245" spans="1:4" ht="15">
      <c r="A245" s="36">
        <v>40695</v>
      </c>
      <c r="B245" s="46">
        <v>307239</v>
      </c>
      <c r="C245" s="132">
        <v>1875760</v>
      </c>
      <c r="D245" s="37">
        <v>1831823</v>
      </c>
    </row>
    <row r="246" spans="1:4" ht="15">
      <c r="A246" s="36">
        <v>40725</v>
      </c>
      <c r="B246" s="46">
        <v>285594.69999999995</v>
      </c>
      <c r="C246" s="132">
        <v>1812979.1600000001</v>
      </c>
      <c r="D246" s="37">
        <v>1761413.1600000001</v>
      </c>
    </row>
    <row r="247" spans="1:4" ht="15">
      <c r="A247" s="36">
        <v>40756</v>
      </c>
      <c r="B247" s="46">
        <v>257207</v>
      </c>
      <c r="C247" s="132">
        <v>1700797.7</v>
      </c>
      <c r="D247" s="37">
        <v>1672467.7</v>
      </c>
    </row>
    <row r="248" spans="1:4" ht="15">
      <c r="A248" s="36">
        <v>40787</v>
      </c>
      <c r="B248" s="46">
        <v>248193</v>
      </c>
      <c r="C248" s="132">
        <v>1686618</v>
      </c>
      <c r="D248" s="37">
        <v>1664375</v>
      </c>
    </row>
    <row r="249" spans="1:4" ht="15">
      <c r="A249" s="36">
        <v>40817</v>
      </c>
      <c r="B249" s="46">
        <v>239169</v>
      </c>
      <c r="C249" s="132">
        <v>1513458.2999999998</v>
      </c>
      <c r="D249" s="37">
        <v>1482523.3</v>
      </c>
    </row>
    <row r="250" spans="1:4" ht="15">
      <c r="A250" s="36">
        <v>40848</v>
      </c>
      <c r="B250" s="46">
        <v>217891.1</v>
      </c>
      <c r="C250" s="132">
        <v>1490784.37</v>
      </c>
      <c r="D250" s="37">
        <v>1451010.37</v>
      </c>
    </row>
    <row r="251" spans="1:7" ht="15">
      <c r="A251" s="38">
        <v>40878</v>
      </c>
      <c r="B251" s="46">
        <v>195431.9</v>
      </c>
      <c r="C251" s="132">
        <v>1206381.9</v>
      </c>
      <c r="D251" s="39">
        <v>1182001.9</v>
      </c>
      <c r="E251" s="41">
        <f>+SUM(B240:B251)</f>
        <v>3304078.7</v>
      </c>
      <c r="F251" s="41">
        <f>+SUM(C240:C251)</f>
        <v>20441108.24</v>
      </c>
      <c r="G251" s="41">
        <f>+SUM(D240:D251)</f>
        <v>19974782.24</v>
      </c>
    </row>
    <row r="252" spans="1:4" ht="15">
      <c r="A252" s="34">
        <v>40909</v>
      </c>
      <c r="B252" s="45">
        <v>162681</v>
      </c>
      <c r="C252" s="131">
        <v>1137855</v>
      </c>
      <c r="D252" s="35">
        <v>1102001</v>
      </c>
    </row>
    <row r="253" spans="1:4" ht="15">
      <c r="A253" s="36">
        <v>40940</v>
      </c>
      <c r="B253" s="46">
        <v>171259</v>
      </c>
      <c r="C253" s="132">
        <v>1152830</v>
      </c>
      <c r="D253" s="37">
        <v>1130766</v>
      </c>
    </row>
    <row r="254" spans="1:4" ht="15">
      <c r="A254" s="36">
        <v>40969</v>
      </c>
      <c r="B254" s="46">
        <v>180539.58000000002</v>
      </c>
      <c r="C254" s="132">
        <v>1293130</v>
      </c>
      <c r="D254" s="37">
        <v>1252848</v>
      </c>
    </row>
    <row r="255" spans="1:4" ht="15">
      <c r="A255" s="36">
        <v>41000</v>
      </c>
      <c r="B255" s="46">
        <v>180006.27</v>
      </c>
      <c r="C255" s="132">
        <v>1076533.98</v>
      </c>
      <c r="D255" s="138">
        <v>1043559.9800000001</v>
      </c>
    </row>
    <row r="256" spans="1:4" ht="15">
      <c r="A256" s="36">
        <v>41030</v>
      </c>
      <c r="B256" s="46">
        <v>203783.15</v>
      </c>
      <c r="C256" s="132">
        <v>1291087</v>
      </c>
      <c r="D256" s="37">
        <v>1259297</v>
      </c>
    </row>
    <row r="257" spans="1:4" ht="15">
      <c r="A257" s="36">
        <v>41061</v>
      </c>
      <c r="B257" s="46">
        <v>201532.38</v>
      </c>
      <c r="C257" s="132">
        <v>1281019.875</v>
      </c>
      <c r="D257" s="138">
        <v>1230169.8750000002</v>
      </c>
    </row>
    <row r="258" spans="1:4" ht="15">
      <c r="A258" s="36">
        <v>41091</v>
      </c>
      <c r="B258" s="46">
        <v>201444</v>
      </c>
      <c r="C258" s="132">
        <v>1258726</v>
      </c>
      <c r="D258" s="37">
        <v>1220442</v>
      </c>
    </row>
    <row r="259" spans="1:4" ht="15">
      <c r="A259" s="36">
        <v>41122</v>
      </c>
      <c r="B259" s="46">
        <v>161852</v>
      </c>
      <c r="C259" s="132">
        <v>1156488</v>
      </c>
      <c r="D259" s="37">
        <v>1127774</v>
      </c>
    </row>
    <row r="260" spans="1:4" ht="15">
      <c r="A260" s="36">
        <v>41153</v>
      </c>
      <c r="B260" s="46">
        <v>144054.62</v>
      </c>
      <c r="C260" s="132">
        <v>1042252.72</v>
      </c>
      <c r="D260" s="37">
        <v>1016159.72</v>
      </c>
    </row>
    <row r="261" spans="1:4" ht="15">
      <c r="A261" s="36">
        <v>41183</v>
      </c>
      <c r="B261" s="46">
        <v>150600</v>
      </c>
      <c r="C261" s="132">
        <v>1129717</v>
      </c>
      <c r="D261" s="37">
        <v>1108849</v>
      </c>
    </row>
    <row r="262" spans="1:4" ht="15">
      <c r="A262" s="36">
        <v>41214</v>
      </c>
      <c r="B262" s="46">
        <v>152656.72</v>
      </c>
      <c r="C262" s="132">
        <v>997646.8600000001</v>
      </c>
      <c r="D262" s="37">
        <v>969220.86</v>
      </c>
    </row>
    <row r="263" spans="1:7" ht="15">
      <c r="A263" s="38">
        <v>41244</v>
      </c>
      <c r="B263" s="46">
        <v>136657</v>
      </c>
      <c r="C263" s="132">
        <v>779300</v>
      </c>
      <c r="D263" s="39">
        <v>755094</v>
      </c>
      <c r="E263" s="41">
        <f>+SUM(B252:B263)</f>
        <v>2047065.72</v>
      </c>
      <c r="F263" s="41">
        <f>+SUM(C252:C263)</f>
        <v>13596586.435</v>
      </c>
      <c r="G263" s="41">
        <f>+SUM(D252:D263)</f>
        <v>13216181.435</v>
      </c>
    </row>
    <row r="264" spans="1:4" ht="15">
      <c r="A264" s="34">
        <v>41275</v>
      </c>
      <c r="B264" s="45">
        <v>152901</v>
      </c>
      <c r="C264" s="131">
        <v>870775</v>
      </c>
      <c r="D264" s="35">
        <v>854614</v>
      </c>
    </row>
    <row r="265" spans="1:4" ht="15">
      <c r="A265" s="36">
        <v>41306</v>
      </c>
      <c r="B265" s="46">
        <v>128353</v>
      </c>
      <c r="C265" s="132">
        <v>839597</v>
      </c>
      <c r="D265" s="37">
        <v>823183</v>
      </c>
    </row>
    <row r="266" spans="1:4" ht="15">
      <c r="A266" s="36">
        <v>41334</v>
      </c>
      <c r="B266" s="46">
        <v>111117</v>
      </c>
      <c r="C266" s="132">
        <v>756000</v>
      </c>
      <c r="D266" s="37">
        <v>733637</v>
      </c>
    </row>
    <row r="267" spans="1:4" ht="15">
      <c r="A267" s="36">
        <v>41365</v>
      </c>
      <c r="B267" s="46">
        <v>132903.34000000003</v>
      </c>
      <c r="C267" s="132">
        <v>910001.1</v>
      </c>
      <c r="D267" s="37">
        <v>892925.0999999999</v>
      </c>
    </row>
    <row r="268" spans="1:4" ht="15">
      <c r="A268" s="36">
        <v>41395</v>
      </c>
      <c r="B268" s="46">
        <v>157575.08</v>
      </c>
      <c r="C268" s="132">
        <v>1007537.029</v>
      </c>
      <c r="D268" s="37">
        <v>980263.0290000001</v>
      </c>
    </row>
    <row r="269" spans="1:4" ht="15">
      <c r="A269" s="36">
        <v>41426</v>
      </c>
      <c r="B269" s="46">
        <v>162348.8</v>
      </c>
      <c r="C269" s="132">
        <v>987336.8</v>
      </c>
      <c r="D269" s="37">
        <v>956488.8</v>
      </c>
    </row>
    <row r="270" spans="1:4" ht="15">
      <c r="A270" s="36">
        <v>41456</v>
      </c>
      <c r="B270" s="46">
        <v>176302</v>
      </c>
      <c r="C270" s="132">
        <v>1051318</v>
      </c>
      <c r="D270" s="37">
        <v>1031784</v>
      </c>
    </row>
    <row r="271" spans="1:4" ht="15">
      <c r="A271" s="36">
        <v>41487</v>
      </c>
      <c r="B271" s="46">
        <v>125068</v>
      </c>
      <c r="C271" s="132">
        <v>846512</v>
      </c>
      <c r="D271" s="37">
        <v>826510</v>
      </c>
    </row>
    <row r="272" spans="1:4" ht="15">
      <c r="A272" s="36">
        <v>41518</v>
      </c>
      <c r="B272" s="46">
        <v>128540</v>
      </c>
      <c r="C272" s="132">
        <v>903656</v>
      </c>
      <c r="D272" s="37">
        <v>884940</v>
      </c>
    </row>
    <row r="273" spans="1:4" ht="15">
      <c r="A273" s="36">
        <v>41548</v>
      </c>
      <c r="B273" s="46">
        <v>131899</v>
      </c>
      <c r="C273" s="132">
        <v>986449.28</v>
      </c>
      <c r="D273" s="37">
        <v>948533.28</v>
      </c>
    </row>
    <row r="274" spans="1:4" ht="15">
      <c r="A274" s="36">
        <v>41579</v>
      </c>
      <c r="B274" s="46">
        <v>130174</v>
      </c>
      <c r="C274" s="132">
        <v>878440</v>
      </c>
      <c r="D274" s="37">
        <v>864677</v>
      </c>
    </row>
    <row r="275" spans="1:7" ht="15">
      <c r="A275" s="38">
        <v>41609</v>
      </c>
      <c r="B275" s="46">
        <v>111576.15999999999</v>
      </c>
      <c r="C275" s="132">
        <v>705349.46</v>
      </c>
      <c r="D275" s="39">
        <v>686139.46</v>
      </c>
      <c r="E275" s="41">
        <f>+SUM(B264:B275)</f>
        <v>1648757.38</v>
      </c>
      <c r="F275" s="41">
        <f>+SUM(C264:C275)</f>
        <v>10742971.669</v>
      </c>
      <c r="G275" s="41">
        <f>+SUM(D264:D275)</f>
        <v>10483694.669</v>
      </c>
    </row>
    <row r="276" spans="1:4" ht="15">
      <c r="A276" s="34">
        <v>41640</v>
      </c>
      <c r="B276" s="45">
        <v>119693</v>
      </c>
      <c r="C276" s="131">
        <v>729454</v>
      </c>
      <c r="D276" s="35">
        <v>695885</v>
      </c>
    </row>
    <row r="277" spans="1:4" ht="15">
      <c r="A277" s="36">
        <v>41671</v>
      </c>
      <c r="B277" s="46">
        <v>125576</v>
      </c>
      <c r="C277" s="132">
        <v>748287</v>
      </c>
      <c r="D277" s="37">
        <v>720909</v>
      </c>
    </row>
    <row r="278" spans="1:4" ht="15">
      <c r="A278" s="36">
        <v>41699</v>
      </c>
      <c r="B278" s="46">
        <v>132357</v>
      </c>
      <c r="C278" s="132">
        <v>875824</v>
      </c>
      <c r="D278" s="37">
        <v>863766</v>
      </c>
    </row>
    <row r="279" spans="1:4" ht="15">
      <c r="A279" s="36">
        <v>41730</v>
      </c>
      <c r="B279" s="46">
        <v>134001</v>
      </c>
      <c r="C279" s="132">
        <v>849108.65</v>
      </c>
      <c r="D279" s="37">
        <v>818179.65</v>
      </c>
    </row>
    <row r="280" spans="1:4" ht="15">
      <c r="A280" s="36">
        <v>41760</v>
      </c>
      <c r="B280" s="46">
        <v>162510.58000000002</v>
      </c>
      <c r="C280" s="132">
        <v>971347.1299999999</v>
      </c>
      <c r="D280" s="37">
        <v>952866.13</v>
      </c>
    </row>
    <row r="281" spans="1:4" ht="15">
      <c r="A281" s="36">
        <v>41791</v>
      </c>
      <c r="B281" s="46">
        <v>152740</v>
      </c>
      <c r="C281" s="132">
        <v>1007183</v>
      </c>
      <c r="D281" s="37">
        <v>980576</v>
      </c>
    </row>
    <row r="282" spans="1:4" ht="15">
      <c r="A282" s="36">
        <v>41821</v>
      </c>
      <c r="B282" s="46">
        <v>199218</v>
      </c>
      <c r="C282" s="132">
        <v>1122982</v>
      </c>
      <c r="D282" s="37">
        <v>1089199</v>
      </c>
    </row>
    <row r="283" spans="1:4" ht="15">
      <c r="A283" s="36">
        <v>41852</v>
      </c>
      <c r="B283" s="46">
        <v>125597</v>
      </c>
      <c r="C283" s="132">
        <v>861791.1</v>
      </c>
      <c r="D283" s="37">
        <v>838662.1</v>
      </c>
    </row>
    <row r="284" spans="1:4" ht="15">
      <c r="A284" s="36">
        <v>41883</v>
      </c>
      <c r="B284" s="46">
        <v>135651</v>
      </c>
      <c r="C284" s="132">
        <v>952505</v>
      </c>
      <c r="D284" s="37">
        <v>936962</v>
      </c>
    </row>
    <row r="285" spans="1:4" ht="15">
      <c r="A285" s="36">
        <v>41913</v>
      </c>
      <c r="B285" s="46">
        <v>152260</v>
      </c>
      <c r="C285" s="132">
        <v>1050315</v>
      </c>
      <c r="D285" s="37">
        <v>1022622</v>
      </c>
    </row>
    <row r="286" spans="1:4" ht="15">
      <c r="A286" s="36">
        <v>41944</v>
      </c>
      <c r="B286" s="46">
        <v>133940</v>
      </c>
      <c r="C286" s="132">
        <v>886336.8570000001</v>
      </c>
      <c r="D286" s="37">
        <v>872597.857</v>
      </c>
    </row>
    <row r="287" spans="1:7" ht="15">
      <c r="A287" s="38">
        <v>41974</v>
      </c>
      <c r="B287" s="46">
        <v>119531</v>
      </c>
      <c r="C287" s="132">
        <v>775505.4099999999</v>
      </c>
      <c r="D287" s="39">
        <v>745869.41</v>
      </c>
      <c r="E287" s="41">
        <f>+SUM(B276:B287)</f>
        <v>1693074.58</v>
      </c>
      <c r="F287" s="41">
        <f>+SUM(C276:C287)</f>
        <v>10830639.147</v>
      </c>
      <c r="G287" s="41">
        <f>+SUM(D276:D287)</f>
        <v>10538094.147</v>
      </c>
    </row>
    <row r="288" spans="1:4" ht="15">
      <c r="A288" s="34">
        <v>42005</v>
      </c>
      <c r="B288" s="45">
        <v>128947</v>
      </c>
      <c r="C288" s="131">
        <v>755383</v>
      </c>
      <c r="D288" s="35">
        <v>735827</v>
      </c>
    </row>
    <row r="289" spans="1:4" ht="15">
      <c r="A289" s="36">
        <v>42036</v>
      </c>
      <c r="B289" s="46">
        <v>120678</v>
      </c>
      <c r="C289" s="132">
        <v>822221</v>
      </c>
      <c r="D289" s="37">
        <v>801447</v>
      </c>
    </row>
    <row r="290" spans="1:4" ht="15">
      <c r="A290" s="36">
        <v>42064</v>
      </c>
      <c r="B290" s="46">
        <v>160394</v>
      </c>
      <c r="C290" s="132">
        <v>999983.62</v>
      </c>
      <c r="D290" s="37">
        <v>983615.62</v>
      </c>
    </row>
    <row r="291" spans="1:4" ht="15">
      <c r="A291" s="36">
        <v>42095</v>
      </c>
      <c r="B291" s="46">
        <v>163445.53999999998</v>
      </c>
      <c r="C291" s="132">
        <v>978807.5299999998</v>
      </c>
      <c r="D291" s="37">
        <v>952108.5299999998</v>
      </c>
    </row>
    <row r="292" spans="1:4" ht="15">
      <c r="A292" s="36">
        <v>42125</v>
      </c>
      <c r="B292" s="46">
        <v>167767</v>
      </c>
      <c r="C292" s="132">
        <v>1044000</v>
      </c>
      <c r="D292" s="37">
        <v>1020333</v>
      </c>
    </row>
    <row r="293" spans="1:4" ht="15">
      <c r="A293" s="36">
        <v>42156</v>
      </c>
      <c r="B293" s="46">
        <v>172008</v>
      </c>
      <c r="C293" s="132">
        <v>1058158.8599999999</v>
      </c>
      <c r="D293" s="37">
        <v>1035539.86</v>
      </c>
    </row>
    <row r="294" spans="1:4" ht="15">
      <c r="A294" s="36">
        <v>42186</v>
      </c>
      <c r="B294" s="46">
        <v>179981.09</v>
      </c>
      <c r="C294" s="132">
        <v>1075761</v>
      </c>
      <c r="D294" s="37">
        <v>1044161.9999999999</v>
      </c>
    </row>
    <row r="295" spans="1:4" ht="15">
      <c r="A295" s="36">
        <v>42217</v>
      </c>
      <c r="B295" s="46">
        <v>145139.60000000003</v>
      </c>
      <c r="C295" s="132">
        <v>901560.7699999998</v>
      </c>
      <c r="D295" s="37">
        <v>876096.7699999998</v>
      </c>
    </row>
    <row r="296" spans="1:4" ht="15">
      <c r="A296" s="36">
        <v>42248</v>
      </c>
      <c r="B296" s="46">
        <v>148449.54</v>
      </c>
      <c r="C296" s="132">
        <v>1007494.5049999999</v>
      </c>
      <c r="D296" s="37">
        <v>973070.5049999999</v>
      </c>
    </row>
    <row r="297" spans="1:4" ht="15">
      <c r="A297" s="36">
        <v>42278</v>
      </c>
      <c r="B297" s="46">
        <v>156305.59999999998</v>
      </c>
      <c r="C297" s="132">
        <v>1009537.6</v>
      </c>
      <c r="D297" s="37">
        <v>993013.6</v>
      </c>
    </row>
    <row r="298" spans="1:4" ht="15">
      <c r="A298" s="36">
        <v>42309</v>
      </c>
      <c r="B298" s="46">
        <v>167867</v>
      </c>
      <c r="C298" s="132">
        <v>1002643</v>
      </c>
      <c r="D298" s="37">
        <v>979965</v>
      </c>
    </row>
    <row r="299" spans="1:7" ht="15">
      <c r="A299" s="38">
        <v>42339</v>
      </c>
      <c r="B299" s="46">
        <v>153111.15999999997</v>
      </c>
      <c r="C299" s="132">
        <v>836452.1090000003</v>
      </c>
      <c r="D299" s="39">
        <v>811980.109</v>
      </c>
      <c r="E299" s="41">
        <f>+SUM(B288:B299)</f>
        <v>1864093.53</v>
      </c>
      <c r="F299" s="41">
        <f>+SUM(C288:C299)</f>
        <v>11492002.994</v>
      </c>
      <c r="G299" s="41">
        <f>+SUM(D288:D299)</f>
        <v>11207158.993999999</v>
      </c>
    </row>
    <row r="300" spans="1:4" ht="15">
      <c r="A300" s="34">
        <v>42370</v>
      </c>
      <c r="B300" s="45">
        <v>136841.52000000002</v>
      </c>
      <c r="C300" s="131">
        <v>732236.8900000001</v>
      </c>
      <c r="D300" s="35">
        <v>711446.89</v>
      </c>
    </row>
    <row r="301" spans="1:4" ht="15">
      <c r="A301" s="36">
        <v>42401</v>
      </c>
      <c r="B301" s="46">
        <v>151918.85</v>
      </c>
      <c r="C301" s="132">
        <v>876471.2899999998</v>
      </c>
      <c r="D301" s="37">
        <v>861082.29</v>
      </c>
    </row>
    <row r="302" spans="1:4" ht="15">
      <c r="A302" s="36">
        <v>42430</v>
      </c>
      <c r="B302" s="46">
        <v>150486</v>
      </c>
      <c r="C302" s="132">
        <v>914979.287</v>
      </c>
      <c r="D302" s="37">
        <v>885273.287</v>
      </c>
    </row>
    <row r="303" spans="1:4" ht="15">
      <c r="A303" s="36">
        <v>42461</v>
      </c>
      <c r="B303" s="46">
        <v>162470.40000000002</v>
      </c>
      <c r="C303" s="132">
        <v>940654.6000000001</v>
      </c>
      <c r="D303" s="37">
        <v>915751.6</v>
      </c>
    </row>
    <row r="304" spans="1:4" ht="15">
      <c r="A304" s="36">
        <v>42491</v>
      </c>
      <c r="B304" s="46">
        <v>152752.52000000002</v>
      </c>
      <c r="C304" s="132">
        <v>957926.7399999998</v>
      </c>
      <c r="D304" s="37">
        <v>944245.7399999998</v>
      </c>
    </row>
    <row r="305" spans="1:4" ht="15">
      <c r="A305" s="36">
        <v>42522</v>
      </c>
      <c r="B305" s="46">
        <v>183842.59999999998</v>
      </c>
      <c r="C305" s="132">
        <v>1042475.8</v>
      </c>
      <c r="D305" s="37">
        <v>1027494.8</v>
      </c>
    </row>
    <row r="306" spans="1:4" ht="15">
      <c r="A306" s="36">
        <v>42552</v>
      </c>
      <c r="B306" s="46">
        <v>160894</v>
      </c>
      <c r="C306" s="132">
        <v>987394</v>
      </c>
      <c r="D306" s="37">
        <v>968067</v>
      </c>
    </row>
    <row r="307" spans="1:4" ht="15">
      <c r="A307" s="36">
        <v>42583</v>
      </c>
      <c r="B307" s="46">
        <v>152725.085</v>
      </c>
      <c r="C307" s="132">
        <v>955035.9400000003</v>
      </c>
      <c r="D307" s="37">
        <v>939101.9400000003</v>
      </c>
    </row>
    <row r="308" spans="1:4" ht="15">
      <c r="A308" s="36">
        <v>42614</v>
      </c>
      <c r="B308" s="46">
        <v>167865.6</v>
      </c>
      <c r="C308" s="132">
        <v>1004538</v>
      </c>
      <c r="D308" s="37">
        <v>980426</v>
      </c>
    </row>
    <row r="309" spans="1:4" ht="15">
      <c r="A309" s="36">
        <v>42644</v>
      </c>
      <c r="B309" s="46">
        <v>165184</v>
      </c>
      <c r="C309" s="132">
        <v>948234.639</v>
      </c>
      <c r="D309" s="37">
        <v>946145.639</v>
      </c>
    </row>
    <row r="310" spans="1:4" ht="15">
      <c r="A310" s="36">
        <v>42675</v>
      </c>
      <c r="B310" s="46">
        <v>169402.54</v>
      </c>
      <c r="C310" s="132">
        <v>1001690.18</v>
      </c>
      <c r="D310" s="37">
        <v>978899.18</v>
      </c>
    </row>
    <row r="311" spans="1:7" ht="15">
      <c r="A311" s="38">
        <v>42705</v>
      </c>
      <c r="B311" s="46">
        <v>135826.795</v>
      </c>
      <c r="C311" s="132">
        <v>796179.4449999997</v>
      </c>
      <c r="D311" s="39">
        <v>777941.4449999997</v>
      </c>
      <c r="E311" s="41">
        <f>+SUM(B300:B311)</f>
        <v>1890209.9100000001</v>
      </c>
      <c r="F311" s="41">
        <f>+SUM(C300:C311)</f>
        <v>11157816.811</v>
      </c>
      <c r="G311" s="41">
        <f>+SUM(D300:D311)</f>
        <v>10935875.811</v>
      </c>
    </row>
    <row r="312" spans="1:4" ht="15">
      <c r="A312" s="34">
        <v>42736</v>
      </c>
      <c r="B312" s="45">
        <v>143984</v>
      </c>
      <c r="C312" s="131">
        <v>835413.34</v>
      </c>
      <c r="D312" s="35">
        <v>832554.3400000001</v>
      </c>
    </row>
    <row r="313" spans="1:4" ht="15">
      <c r="A313" s="36">
        <v>42767</v>
      </c>
      <c r="B313" s="46">
        <v>161897</v>
      </c>
      <c r="C313" s="132">
        <v>923242.11</v>
      </c>
      <c r="D313" s="37">
        <v>910718.11</v>
      </c>
    </row>
    <row r="314" spans="1:4" ht="15">
      <c r="A314" s="36">
        <v>42795</v>
      </c>
      <c r="B314" s="46">
        <v>180910.71499999997</v>
      </c>
      <c r="C314" s="132">
        <v>1119750.66</v>
      </c>
      <c r="D314" s="37">
        <v>1102784.6599999997</v>
      </c>
    </row>
    <row r="315" spans="1:4" ht="15">
      <c r="A315" s="36">
        <v>42826</v>
      </c>
      <c r="B315" s="46">
        <v>137859.57</v>
      </c>
      <c r="C315" s="132">
        <v>917829.7509999998</v>
      </c>
      <c r="D315" s="37">
        <v>908896.7509999998</v>
      </c>
    </row>
    <row r="316" spans="1:4" ht="15">
      <c r="A316" s="36">
        <v>42856</v>
      </c>
      <c r="B316" s="46">
        <v>177206</v>
      </c>
      <c r="C316" s="132">
        <v>1139019.7750000001</v>
      </c>
      <c r="D316" s="37">
        <v>1103900.7750000001</v>
      </c>
    </row>
    <row r="317" spans="1:4" ht="15">
      <c r="A317" s="36">
        <v>42887</v>
      </c>
      <c r="B317" s="46">
        <v>185806</v>
      </c>
      <c r="C317" s="132">
        <v>1133720.965</v>
      </c>
      <c r="D317" s="37">
        <v>1114985.965</v>
      </c>
    </row>
    <row r="318" spans="1:4" ht="15">
      <c r="A318" s="36">
        <v>42917</v>
      </c>
      <c r="B318" s="46">
        <v>162291.83999999997</v>
      </c>
      <c r="C318" s="132">
        <v>1053594.6849999998</v>
      </c>
      <c r="D318" s="37">
        <v>1035840.6849999999</v>
      </c>
    </row>
    <row r="319" spans="1:4" ht="15">
      <c r="A319" s="36">
        <v>42948</v>
      </c>
      <c r="B319" s="46">
        <v>141955.52000000002</v>
      </c>
      <c r="C319" s="132">
        <v>993622.2960000004</v>
      </c>
      <c r="D319" s="37">
        <v>993085.2960000004</v>
      </c>
    </row>
    <row r="320" spans="1:4" ht="15">
      <c r="A320" s="36">
        <v>42979</v>
      </c>
      <c r="B320" s="46">
        <v>149877</v>
      </c>
      <c r="C320" s="132">
        <v>1048521.795</v>
      </c>
      <c r="D320" s="37">
        <v>1035372.795</v>
      </c>
    </row>
    <row r="321" spans="1:4" ht="15">
      <c r="A321" s="36">
        <v>43009</v>
      </c>
      <c r="B321" s="46">
        <v>164155</v>
      </c>
      <c r="C321" s="132">
        <v>1124800.9549999998</v>
      </c>
      <c r="D321" s="37">
        <v>1106617.9549999998</v>
      </c>
    </row>
    <row r="322" spans="1:4" ht="15">
      <c r="A322" s="36">
        <v>43040</v>
      </c>
      <c r="B322" s="46">
        <v>176452</v>
      </c>
      <c r="C322" s="132">
        <v>1208442.7349999999</v>
      </c>
      <c r="D322" s="37">
        <v>1198348.7349999999</v>
      </c>
    </row>
    <row r="323" spans="1:7" ht="15">
      <c r="A323" s="38">
        <v>43070</v>
      </c>
      <c r="B323" s="46">
        <v>149676.2</v>
      </c>
      <c r="C323" s="132">
        <v>895034.9450000001</v>
      </c>
      <c r="D323" s="39">
        <v>873248.945</v>
      </c>
      <c r="E323" s="41">
        <f>+SUM(B312:B323)</f>
        <v>1932070.845</v>
      </c>
      <c r="F323" s="41">
        <f>+SUM(C312:C323)</f>
        <v>12392994.012</v>
      </c>
      <c r="G323" s="41">
        <f>+SUM(D312:D323)</f>
        <v>12216355.012</v>
      </c>
    </row>
    <row r="324" spans="1:4" ht="15">
      <c r="A324" s="34">
        <v>43101</v>
      </c>
      <c r="B324" s="45">
        <v>165908.91999999998</v>
      </c>
      <c r="C324" s="131">
        <v>1008585.2839999998</v>
      </c>
      <c r="D324" s="35">
        <v>992193.2839999999</v>
      </c>
    </row>
    <row r="325" spans="1:4" ht="15">
      <c r="A325" s="36">
        <v>43132</v>
      </c>
      <c r="B325" s="46">
        <v>165419.05500000002</v>
      </c>
      <c r="C325" s="132">
        <v>992748.0700000004</v>
      </c>
      <c r="D325" s="37">
        <v>959620.0700000003</v>
      </c>
    </row>
    <row r="326" spans="1:4" ht="15">
      <c r="A326" s="36">
        <v>43160</v>
      </c>
      <c r="B326" s="46">
        <v>169012.195</v>
      </c>
      <c r="C326" s="132">
        <v>981175.4240000003</v>
      </c>
      <c r="D326" s="37">
        <v>985461.4240000002</v>
      </c>
    </row>
    <row r="327" spans="1:4" ht="15">
      <c r="A327" s="36">
        <v>43191</v>
      </c>
      <c r="B327" s="46">
        <v>197996.24</v>
      </c>
      <c r="C327" s="132">
        <v>1093631.0950000002</v>
      </c>
      <c r="D327" s="37">
        <v>1069278.0950000002</v>
      </c>
    </row>
    <row r="328" spans="1:4" ht="15">
      <c r="A328" s="36">
        <v>43221</v>
      </c>
      <c r="B328" s="46">
        <v>221036.28000000003</v>
      </c>
      <c r="C328" s="132">
        <v>1251350.5100000002</v>
      </c>
      <c r="D328" s="37">
        <v>1245996.5100000002</v>
      </c>
    </row>
    <row r="329" spans="1:4" ht="15">
      <c r="A329" s="36">
        <v>43252</v>
      </c>
      <c r="B329" s="46">
        <v>210177.06000000003</v>
      </c>
      <c r="C329" s="132">
        <v>1249711.4749999996</v>
      </c>
      <c r="D329" s="37">
        <v>1227886.4749999996</v>
      </c>
    </row>
    <row r="330" spans="1:4" ht="15">
      <c r="A330" s="36">
        <v>43282</v>
      </c>
      <c r="B330" s="46">
        <v>215790.48599999995</v>
      </c>
      <c r="C330" s="132">
        <v>1236481.3360000004</v>
      </c>
      <c r="D330" s="37">
        <v>1202806.3360000004</v>
      </c>
    </row>
    <row r="331" spans="1:4" ht="15">
      <c r="A331" s="36">
        <v>43313</v>
      </c>
      <c r="B331" s="46">
        <v>178289.74</v>
      </c>
      <c r="C331" s="132">
        <v>1106768.507</v>
      </c>
      <c r="D331" s="37">
        <v>1076692.507</v>
      </c>
    </row>
    <row r="332" spans="1:4" ht="15">
      <c r="A332" s="36">
        <v>43344</v>
      </c>
      <c r="B332" s="46">
        <v>182180.18</v>
      </c>
      <c r="C332" s="132">
        <v>1130261.505</v>
      </c>
      <c r="D332" s="37">
        <v>1120407.5050000004</v>
      </c>
    </row>
    <row r="333" spans="1:4" ht="15">
      <c r="A333" s="36">
        <v>43374</v>
      </c>
      <c r="B333" s="46">
        <v>217187.01</v>
      </c>
      <c r="C333" s="132">
        <v>1270501.8099999998</v>
      </c>
      <c r="D333" s="37">
        <v>1237258.81</v>
      </c>
    </row>
    <row r="334" spans="1:4" ht="15">
      <c r="A334" s="36">
        <v>43405</v>
      </c>
      <c r="B334" s="46">
        <v>205284.90500000006</v>
      </c>
      <c r="C334" s="132">
        <v>1153493.5739999998</v>
      </c>
      <c r="D334" s="37">
        <v>1146984.5739999996</v>
      </c>
    </row>
    <row r="335" spans="1:7" ht="15">
      <c r="A335" s="38">
        <v>43435</v>
      </c>
      <c r="B335" s="46">
        <v>187579.26000000004</v>
      </c>
      <c r="C335" s="132">
        <v>986374.0050000002</v>
      </c>
      <c r="D335" s="39">
        <v>964959.0050000001</v>
      </c>
      <c r="E335" s="41">
        <f>+SUM(B324:B335)</f>
        <v>2315861.3310000002</v>
      </c>
      <c r="F335" s="41">
        <f>+SUM(C324:C335)</f>
        <v>13461082.595</v>
      </c>
      <c r="G335" s="41">
        <f>+SUM(D324:D335)</f>
        <v>13229544.595000003</v>
      </c>
    </row>
    <row r="336" spans="1:4" ht="15">
      <c r="A336" s="34">
        <v>43466</v>
      </c>
      <c r="B336" s="45">
        <v>224559.56</v>
      </c>
      <c r="C336" s="131">
        <v>1141910.26</v>
      </c>
      <c r="D336" s="35">
        <v>1108729.26</v>
      </c>
    </row>
    <row r="337" spans="1:4" ht="15">
      <c r="A337" s="36">
        <v>43497</v>
      </c>
      <c r="B337" s="46">
        <v>202610.17999999996</v>
      </c>
      <c r="C337" s="132">
        <v>1170139.2199999993</v>
      </c>
      <c r="D337" s="37">
        <v>1128620.2199999993</v>
      </c>
    </row>
    <row r="338" spans="1:4" ht="15">
      <c r="A338" s="36">
        <v>43525</v>
      </c>
      <c r="B338" s="46">
        <v>212461.49</v>
      </c>
      <c r="C338" s="132">
        <v>1290084.0259999998</v>
      </c>
      <c r="D338" s="37">
        <v>1246291.0259999998</v>
      </c>
    </row>
    <row r="339" spans="1:4" ht="15">
      <c r="A339" s="36">
        <v>43556</v>
      </c>
      <c r="B339" s="46">
        <v>230842.3</v>
      </c>
      <c r="C339" s="132">
        <v>1205616.0799999998</v>
      </c>
      <c r="D339" s="37">
        <v>1157955.0799999998</v>
      </c>
    </row>
    <row r="340" spans="1:4" ht="15">
      <c r="A340" s="36">
        <v>43586</v>
      </c>
      <c r="B340" s="46">
        <v>268533.69</v>
      </c>
      <c r="C340" s="132">
        <v>1384395.2049999994</v>
      </c>
      <c r="D340" s="37">
        <v>1354982.2049999994</v>
      </c>
    </row>
    <row r="341" spans="1:4" ht="15">
      <c r="A341" s="36">
        <v>43617</v>
      </c>
      <c r="B341" s="46">
        <v>236222.30000000005</v>
      </c>
      <c r="C341" s="132">
        <v>1278192.6499999997</v>
      </c>
      <c r="D341" s="37">
        <v>1227883.65</v>
      </c>
    </row>
    <row r="342" spans="1:4" ht="15">
      <c r="A342" s="36">
        <v>43647</v>
      </c>
      <c r="B342" s="46">
        <v>255943.94000000006</v>
      </c>
      <c r="C342" s="132">
        <v>1372362.6749999996</v>
      </c>
      <c r="D342" s="37">
        <v>1344551.6749999998</v>
      </c>
    </row>
    <row r="343" spans="1:4" ht="15">
      <c r="A343" s="36">
        <v>43678</v>
      </c>
      <c r="B343" s="46">
        <v>214099.74</v>
      </c>
      <c r="C343" s="132">
        <v>1160941.3400000003</v>
      </c>
      <c r="D343" s="37">
        <v>1113948.3400000003</v>
      </c>
    </row>
    <row r="344" spans="1:4" ht="15">
      <c r="A344" s="36">
        <v>43709</v>
      </c>
      <c r="B344" s="46">
        <v>211684.58000000002</v>
      </c>
      <c r="C344" s="132">
        <v>1221179.2750000004</v>
      </c>
      <c r="D344" s="37">
        <v>1203079.275</v>
      </c>
    </row>
    <row r="345" spans="1:4" ht="15">
      <c r="A345" s="36">
        <v>43739</v>
      </c>
      <c r="B345" s="46">
        <v>262627.8249999999</v>
      </c>
      <c r="C345" s="132">
        <v>1389153.1200000006</v>
      </c>
      <c r="D345" s="37">
        <v>1337134.12</v>
      </c>
    </row>
    <row r="346" spans="1:4" ht="13.5" customHeight="1">
      <c r="A346" s="36">
        <v>43770</v>
      </c>
      <c r="B346" s="46">
        <v>222010.89</v>
      </c>
      <c r="C346" s="132">
        <v>1159764.4249999998</v>
      </c>
      <c r="D346" s="37">
        <v>1139680.425</v>
      </c>
    </row>
    <row r="347" spans="1:7" ht="15">
      <c r="A347" s="38">
        <v>43800</v>
      </c>
      <c r="B347" s="47">
        <v>193308.51499999998</v>
      </c>
      <c r="C347" s="128">
        <v>947134</v>
      </c>
      <c r="D347" s="37">
        <v>922005.6</v>
      </c>
      <c r="E347" s="41">
        <f>+SUM(B336:B347)</f>
        <v>2734905.0100000002</v>
      </c>
      <c r="F347" s="41">
        <f>+SUM(C336:C347)</f>
        <v>14720872.275999997</v>
      </c>
      <c r="G347" s="41">
        <f>+SUM(D336:D347)</f>
        <v>14284860.875999996</v>
      </c>
    </row>
    <row r="348" spans="1:4" ht="15">
      <c r="A348" s="72">
        <v>43831</v>
      </c>
      <c r="B348" s="45">
        <v>199829.00999999998</v>
      </c>
      <c r="C348" s="145">
        <v>1037548</v>
      </c>
      <c r="D348" s="148">
        <v>997618.7949999999</v>
      </c>
    </row>
    <row r="349" spans="1:4" ht="15">
      <c r="A349" s="72">
        <v>43862</v>
      </c>
      <c r="B349" s="46">
        <v>212028.30999999994</v>
      </c>
      <c r="C349" s="146">
        <v>1155973</v>
      </c>
      <c r="D349" s="148">
        <v>1126693.9999999998</v>
      </c>
    </row>
    <row r="350" spans="1:4" ht="15">
      <c r="A350" s="72">
        <v>43891</v>
      </c>
      <c r="B350" s="46">
        <v>166791</v>
      </c>
      <c r="C350" s="146">
        <v>942304</v>
      </c>
      <c r="D350" s="148">
        <v>904679.1100000001</v>
      </c>
    </row>
    <row r="351" spans="1:4" ht="15">
      <c r="A351" s="72">
        <v>43922</v>
      </c>
      <c r="B351" s="46">
        <v>109548</v>
      </c>
      <c r="C351" s="146">
        <v>606234</v>
      </c>
      <c r="D351" s="148">
        <v>592456.0349999999</v>
      </c>
    </row>
    <row r="352" spans="1:4" ht="15">
      <c r="A352" s="72">
        <v>43952</v>
      </c>
      <c r="B352" s="46">
        <v>189504</v>
      </c>
      <c r="C352" s="146">
        <v>1162987</v>
      </c>
      <c r="D352" s="148">
        <v>1119185.0449999997</v>
      </c>
    </row>
    <row r="353" spans="1:4" ht="15">
      <c r="A353" s="72">
        <v>43983</v>
      </c>
      <c r="B353" s="46">
        <v>227518.81000000003</v>
      </c>
      <c r="C353" s="146">
        <v>1319877</v>
      </c>
      <c r="D353" s="139">
        <v>1295954.9999999995</v>
      </c>
    </row>
    <row r="354" spans="1:4" ht="15">
      <c r="A354" s="72">
        <v>44013</v>
      </c>
      <c r="B354" s="46">
        <v>241984.575</v>
      </c>
      <c r="C354" s="146">
        <v>1348054</v>
      </c>
      <c r="D354" s="140">
        <v>1302883.7999999998</v>
      </c>
    </row>
    <row r="355" spans="1:4" ht="15">
      <c r="A355" s="72">
        <v>44044</v>
      </c>
      <c r="B355" s="46">
        <v>191533.13999999998</v>
      </c>
      <c r="C355" s="146">
        <v>1115595</v>
      </c>
      <c r="D355" s="141">
        <v>1081478.7270000002</v>
      </c>
    </row>
    <row r="356" spans="1:4" ht="15">
      <c r="A356" s="72">
        <v>44075</v>
      </c>
      <c r="B356" s="46">
        <v>225323.67</v>
      </c>
      <c r="C356" s="146">
        <v>1274663</v>
      </c>
      <c r="D356" s="140">
        <v>1239017.6000000003</v>
      </c>
    </row>
    <row r="357" spans="1:4" ht="15">
      <c r="A357" s="72">
        <v>44105</v>
      </c>
      <c r="B357" s="46">
        <v>219099.68</v>
      </c>
      <c r="C357" s="146">
        <v>1246345</v>
      </c>
      <c r="D357" s="141">
        <v>1217391.6150000005</v>
      </c>
    </row>
    <row r="358" spans="1:4" ht="15">
      <c r="A358" s="72">
        <v>44136</v>
      </c>
      <c r="B358" s="46">
        <v>194205.28999999998</v>
      </c>
      <c r="C358" s="146">
        <v>1181447</v>
      </c>
      <c r="D358" s="153">
        <v>1147285.8950000003</v>
      </c>
    </row>
    <row r="359" spans="1:7" ht="15">
      <c r="A359" s="72">
        <v>44166</v>
      </c>
      <c r="B359" s="47">
        <v>195444.68</v>
      </c>
      <c r="C359" s="147">
        <v>1030954.9999999999</v>
      </c>
      <c r="D359" s="152">
        <v>991417.4290000001</v>
      </c>
      <c r="E359" s="41">
        <f>+SUM(B348:B359)</f>
        <v>2372810.1649999996</v>
      </c>
      <c r="F359" s="41">
        <f>+SUM(C348:C359)</f>
        <v>13421982</v>
      </c>
      <c r="G359" s="41">
        <f>+SUM(D348:D359)</f>
        <v>13016063.050999999</v>
      </c>
    </row>
    <row r="360" spans="1:4" ht="15">
      <c r="A360" s="74">
        <v>44197</v>
      </c>
      <c r="B360" s="45">
        <v>150969.64</v>
      </c>
      <c r="C360" s="131">
        <v>836361</v>
      </c>
      <c r="D360" s="153">
        <v>812154</v>
      </c>
    </row>
    <row r="361" spans="1:4" ht="15">
      <c r="A361" s="73">
        <v>44228</v>
      </c>
      <c r="B361" s="46">
        <v>212164.26</v>
      </c>
      <c r="C361" s="132">
        <v>1114055</v>
      </c>
      <c r="D361" s="152">
        <v>1076014.6220000002</v>
      </c>
    </row>
    <row r="362" spans="1:4" ht="15">
      <c r="A362" s="73">
        <v>44256</v>
      </c>
      <c r="B362" s="46">
        <v>232440</v>
      </c>
      <c r="C362" s="132">
        <v>1378985</v>
      </c>
      <c r="D362" s="153">
        <v>1363324</v>
      </c>
    </row>
    <row r="363" spans="1:4" ht="15">
      <c r="A363" s="73">
        <v>44287</v>
      </c>
      <c r="B363" s="46">
        <v>218900.20500000002</v>
      </c>
      <c r="C363" s="132">
        <v>1238707</v>
      </c>
      <c r="D363" s="152">
        <v>1198511.79</v>
      </c>
    </row>
    <row r="364" spans="1:4" ht="15">
      <c r="A364" s="73">
        <v>44317</v>
      </c>
      <c r="B364" s="46">
        <v>248462</v>
      </c>
      <c r="C364" s="132">
        <v>1366016</v>
      </c>
      <c r="D364" s="153">
        <v>1322548</v>
      </c>
    </row>
    <row r="365" spans="1:4" ht="15">
      <c r="A365" s="73">
        <v>44348</v>
      </c>
      <c r="B365" s="46">
        <v>241330</v>
      </c>
      <c r="C365" s="132">
        <v>1374405</v>
      </c>
      <c r="D365" s="152">
        <v>1348171</v>
      </c>
    </row>
    <row r="366" spans="1:4" ht="15">
      <c r="A366" s="73">
        <v>44378</v>
      </c>
      <c r="B366" s="46">
        <v>234734</v>
      </c>
      <c r="C366" s="132">
        <v>1344847</v>
      </c>
      <c r="D366" s="153">
        <v>1317342</v>
      </c>
    </row>
    <row r="367" spans="1:4" ht="15">
      <c r="A367" s="73">
        <v>44409</v>
      </c>
      <c r="B367" s="46">
        <v>228457</v>
      </c>
      <c r="C367" s="132">
        <v>1200625</v>
      </c>
      <c r="D367" s="152">
        <v>1151770</v>
      </c>
    </row>
    <row r="368" spans="1:4" ht="15">
      <c r="A368" s="73">
        <v>44440</v>
      </c>
      <c r="B368" s="46">
        <v>229280</v>
      </c>
      <c r="C368" s="132">
        <v>1300714</v>
      </c>
      <c r="D368" s="153">
        <v>1289256</v>
      </c>
    </row>
    <row r="369" spans="1:4" ht="15">
      <c r="A369" s="73">
        <v>44470</v>
      </c>
      <c r="B369" s="46">
        <v>224736</v>
      </c>
      <c r="C369" s="132">
        <v>1271182</v>
      </c>
      <c r="D369" s="152">
        <v>1264212</v>
      </c>
    </row>
    <row r="370" spans="1:4" ht="15">
      <c r="A370" s="73">
        <v>44501</v>
      </c>
      <c r="B370" s="46">
        <v>252059</v>
      </c>
      <c r="C370" s="132">
        <v>1345845</v>
      </c>
      <c r="D370" s="153">
        <v>1313607</v>
      </c>
    </row>
    <row r="371" spans="1:7" ht="15">
      <c r="A371" s="120">
        <v>44531</v>
      </c>
      <c r="B371" s="47">
        <v>257656</v>
      </c>
      <c r="C371" s="128">
        <v>1259764</v>
      </c>
      <c r="D371" s="152">
        <v>1239077</v>
      </c>
      <c r="E371" s="41">
        <f>+SUM(B360:B371)</f>
        <v>2731188.105</v>
      </c>
      <c r="F371" s="41">
        <f>+SUM(C360:C371)</f>
        <v>15031506</v>
      </c>
      <c r="G371" s="41">
        <f>+SUM(D360:D371)</f>
        <v>14695987.412</v>
      </c>
    </row>
    <row r="372" spans="1:6" ht="15">
      <c r="A372" s="73">
        <v>44562</v>
      </c>
      <c r="B372" s="45">
        <v>208248</v>
      </c>
      <c r="C372" s="131">
        <v>1030199</v>
      </c>
      <c r="D372" s="140">
        <v>1013509</v>
      </c>
      <c r="E372" s="144"/>
      <c r="F372" s="11"/>
    </row>
    <row r="373" spans="1:6" ht="15">
      <c r="A373" s="73">
        <v>44593</v>
      </c>
      <c r="B373" s="46">
        <v>243361</v>
      </c>
      <c r="C373" s="132">
        <v>1258100</v>
      </c>
      <c r="D373" s="141">
        <v>1243505</v>
      </c>
      <c r="E373" s="143"/>
      <c r="F373" s="11"/>
    </row>
    <row r="374" spans="1:6" ht="15">
      <c r="A374" s="73">
        <v>44621</v>
      </c>
      <c r="B374" s="46">
        <v>213487</v>
      </c>
      <c r="C374" s="132">
        <v>1176824</v>
      </c>
      <c r="D374" s="140">
        <v>1144723</v>
      </c>
      <c r="E374" s="144"/>
      <c r="F374" s="11"/>
    </row>
    <row r="375" spans="1:6" ht="15">
      <c r="A375" s="73">
        <v>44652</v>
      </c>
      <c r="B375" s="46">
        <v>236816</v>
      </c>
      <c r="C375" s="132">
        <v>1335576</v>
      </c>
      <c r="D375" s="141">
        <v>1335478</v>
      </c>
      <c r="E375" s="143"/>
      <c r="F375" s="11"/>
    </row>
    <row r="376" spans="1:6" ht="15">
      <c r="A376" s="73">
        <v>44682</v>
      </c>
      <c r="B376" s="46">
        <v>251190</v>
      </c>
      <c r="C376" s="132">
        <v>1337556</v>
      </c>
      <c r="D376" s="142">
        <v>1287868</v>
      </c>
      <c r="E376" s="144"/>
      <c r="F376" s="11"/>
    </row>
    <row r="377" spans="1:6" ht="15">
      <c r="A377" s="73">
        <v>44713</v>
      </c>
      <c r="B377" s="46">
        <v>250414</v>
      </c>
      <c r="C377" s="132">
        <v>1378079</v>
      </c>
      <c r="D377" s="154">
        <v>1349140</v>
      </c>
      <c r="E377" s="11"/>
      <c r="F377" s="11"/>
    </row>
    <row r="378" spans="1:6" ht="15">
      <c r="A378" s="73">
        <v>44743</v>
      </c>
      <c r="B378" s="46">
        <v>240923</v>
      </c>
      <c r="C378" s="132">
        <v>1224600</v>
      </c>
      <c r="D378" s="155">
        <v>1204500</v>
      </c>
      <c r="E378" s="11"/>
      <c r="F378" s="11"/>
    </row>
    <row r="379" spans="1:5" ht="15">
      <c r="A379" s="73">
        <v>44774</v>
      </c>
      <c r="B379" s="46">
        <v>215593</v>
      </c>
      <c r="C379" s="132">
        <v>1149300</v>
      </c>
      <c r="D379" s="154">
        <v>1112000</v>
      </c>
      <c r="E379" s="81"/>
    </row>
    <row r="380" spans="1:4" ht="15">
      <c r="A380" s="73">
        <v>44805</v>
      </c>
      <c r="B380" s="46">
        <v>231359</v>
      </c>
      <c r="C380" s="132">
        <v>1248100</v>
      </c>
      <c r="D380" s="155">
        <v>1225700</v>
      </c>
    </row>
    <row r="381" spans="1:4" ht="15">
      <c r="A381" s="73">
        <v>44835</v>
      </c>
      <c r="B381" s="46">
        <v>228690</v>
      </c>
      <c r="C381" s="132">
        <v>1254291</v>
      </c>
      <c r="D381" s="154">
        <v>1235435</v>
      </c>
    </row>
    <row r="382" spans="1:4" ht="15">
      <c r="A382" s="73">
        <v>44866</v>
      </c>
      <c r="B382" s="46">
        <v>258831</v>
      </c>
      <c r="C382" s="132">
        <v>1336900</v>
      </c>
      <c r="D382" s="155">
        <v>1314200</v>
      </c>
    </row>
    <row r="383" spans="1:7" ht="15">
      <c r="A383" s="73">
        <v>44896</v>
      </c>
      <c r="B383" s="46">
        <v>241445</v>
      </c>
      <c r="C383" s="132">
        <v>1170025</v>
      </c>
      <c r="D383" s="154">
        <v>1145259</v>
      </c>
      <c r="E383" s="41">
        <f>+SUM(B372:B383)</f>
        <v>2820357</v>
      </c>
      <c r="F383" s="41">
        <f>+SUM(C372:C383)</f>
        <v>14899550</v>
      </c>
      <c r="G383" s="41">
        <f>+SUM(D372:D383)</f>
        <v>14611317</v>
      </c>
    </row>
    <row r="384" spans="1:4" ht="15">
      <c r="A384" s="172">
        <v>44927</v>
      </c>
      <c r="B384" s="45">
        <v>205535</v>
      </c>
      <c r="C384" s="131">
        <v>1067147</v>
      </c>
      <c r="D384" s="155">
        <v>1034915</v>
      </c>
    </row>
    <row r="385" spans="1:4" ht="15">
      <c r="A385" s="73">
        <v>44958</v>
      </c>
      <c r="B385" s="46">
        <v>228045</v>
      </c>
      <c r="C385" s="132">
        <v>1175580</v>
      </c>
      <c r="D385" s="154">
        <v>1149817</v>
      </c>
    </row>
    <row r="386" spans="1:4" ht="15">
      <c r="A386" s="73">
        <v>44986</v>
      </c>
      <c r="B386" s="46">
        <v>260986</v>
      </c>
      <c r="C386" s="132">
        <v>1441439</v>
      </c>
      <c r="D386" s="155">
        <v>1415917</v>
      </c>
    </row>
    <row r="387" spans="1:4" ht="15">
      <c r="A387" s="73">
        <v>45017</v>
      </c>
      <c r="B387" s="46">
        <v>217257</v>
      </c>
      <c r="C387" s="132">
        <v>1188104</v>
      </c>
      <c r="D387" s="154">
        <v>1161617</v>
      </c>
    </row>
    <row r="388" spans="1:4" ht="15">
      <c r="A388" s="73">
        <v>45047</v>
      </c>
      <c r="B388" s="46">
        <v>238972</v>
      </c>
      <c r="C388" s="132">
        <v>1360624</v>
      </c>
      <c r="D388" s="179">
        <v>1315739</v>
      </c>
    </row>
    <row r="389" spans="1:4" ht="15">
      <c r="A389" s="73">
        <v>45078</v>
      </c>
      <c r="B389" s="46">
        <v>225713</v>
      </c>
      <c r="C389" s="146">
        <v>1309033</v>
      </c>
      <c r="D389" s="154">
        <v>1282470</v>
      </c>
    </row>
    <row r="390" spans="1:4" ht="15">
      <c r="A390" s="73">
        <v>45108</v>
      </c>
      <c r="B390" s="46">
        <v>220299</v>
      </c>
      <c r="C390" s="146">
        <v>1208018</v>
      </c>
      <c r="D390" s="188">
        <v>1172682</v>
      </c>
    </row>
    <row r="391" spans="1:4" ht="15">
      <c r="A391" s="73">
        <v>45139</v>
      </c>
      <c r="B391" s="46">
        <v>176682</v>
      </c>
      <c r="C391" s="146">
        <v>1067386</v>
      </c>
      <c r="D391" s="188">
        <v>1041888</v>
      </c>
    </row>
    <row r="392" spans="1:4" ht="15">
      <c r="A392" s="73">
        <v>45170</v>
      </c>
      <c r="B392" s="46">
        <v>185105</v>
      </c>
      <c r="C392" s="146">
        <v>1138353</v>
      </c>
      <c r="D392" s="188">
        <v>1107000</v>
      </c>
    </row>
    <row r="393" spans="1:4" ht="15">
      <c r="A393" s="73">
        <v>45200</v>
      </c>
      <c r="B393" s="46">
        <v>207158</v>
      </c>
      <c r="C393" s="146">
        <v>1197300</v>
      </c>
      <c r="D393" s="188">
        <v>1147900</v>
      </c>
    </row>
    <row r="394" spans="1:4" ht="15">
      <c r="A394" s="73">
        <v>45231</v>
      </c>
      <c r="B394" s="46">
        <v>250702</v>
      </c>
      <c r="C394" s="146">
        <v>1290500</v>
      </c>
      <c r="D394" s="188">
        <v>1249900</v>
      </c>
    </row>
    <row r="395" spans="1:7" ht="15">
      <c r="A395" s="73">
        <v>45261</v>
      </c>
      <c r="B395" s="46">
        <v>204309</v>
      </c>
      <c r="C395" s="146">
        <v>1059300</v>
      </c>
      <c r="D395" s="188">
        <v>1005100</v>
      </c>
      <c r="E395" s="41">
        <f>+SUM(B384:B395)</f>
        <v>2620763</v>
      </c>
      <c r="F395" s="41">
        <f>+SUM(C384:C395)</f>
        <v>14502784</v>
      </c>
      <c r="G395" s="41">
        <f>+SUM(D384:D395)</f>
        <v>14084945</v>
      </c>
    </row>
    <row r="396" spans="1:4" ht="15">
      <c r="A396" s="73">
        <v>45292</v>
      </c>
      <c r="B396" s="46">
        <v>200671</v>
      </c>
      <c r="C396" s="146">
        <v>1055800</v>
      </c>
      <c r="D396" s="188">
        <v>1012700</v>
      </c>
    </row>
    <row r="397" spans="1:4" ht="15">
      <c r="A397" s="73">
        <v>45323</v>
      </c>
      <c r="B397" s="46">
        <v>207803</v>
      </c>
      <c r="C397" s="146">
        <v>1157800</v>
      </c>
      <c r="D397" s="188">
        <v>1118600</v>
      </c>
    </row>
    <row r="398" spans="1:4" ht="15">
      <c r="A398" s="73">
        <v>45352</v>
      </c>
      <c r="B398" s="46">
        <v>192460</v>
      </c>
      <c r="C398" s="146">
        <v>1101600</v>
      </c>
      <c r="D398" s="188">
        <v>1063300</v>
      </c>
    </row>
  </sheetData>
  <sheetProtection/>
  <mergeCells count="2">
    <mergeCell ref="B1:B4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69"/>
  <sheetViews>
    <sheetView zoomScale="115" zoomScaleNormal="115" zoomScalePageLayoutView="0" workbookViewId="0" topLeftCell="A346">
      <selection activeCell="K277" sqref="K277"/>
    </sheetView>
  </sheetViews>
  <sheetFormatPr defaultColWidth="11.421875" defaultRowHeight="12.75"/>
  <cols>
    <col min="1" max="6" width="10.8515625" style="0" customWidth="1"/>
    <col min="7" max="9" width="0" style="0" hidden="1" customWidth="1"/>
    <col min="11" max="11" width="10.8515625" style="0" customWidth="1"/>
  </cols>
  <sheetData>
    <row r="1" ht="69" customHeight="1"/>
    <row r="2" spans="1:11" ht="51" customHeight="1">
      <c r="A2" s="25" t="s">
        <v>48</v>
      </c>
      <c r="B2" s="55" t="s">
        <v>33</v>
      </c>
      <c r="C2" s="118" t="s">
        <v>38</v>
      </c>
      <c r="D2" s="56" t="s">
        <v>39</v>
      </c>
      <c r="E2" s="118" t="s">
        <v>40</v>
      </c>
      <c r="F2" s="55" t="s">
        <v>58</v>
      </c>
      <c r="G2" s="56" t="s">
        <v>41</v>
      </c>
      <c r="H2" s="56" t="s">
        <v>42</v>
      </c>
      <c r="I2" s="57" t="s">
        <v>43</v>
      </c>
      <c r="J2" s="55" t="s">
        <v>44</v>
      </c>
      <c r="K2" s="116" t="s">
        <v>54</v>
      </c>
    </row>
    <row r="3" spans="1:12" ht="120">
      <c r="A3" s="2" t="s">
        <v>45</v>
      </c>
      <c r="B3" s="58">
        <v>236000</v>
      </c>
      <c r="C3" s="2" t="s">
        <v>46</v>
      </c>
      <c r="D3" s="2">
        <v>236100</v>
      </c>
      <c r="E3" s="2" t="s">
        <v>47</v>
      </c>
      <c r="F3" s="58">
        <v>236200</v>
      </c>
      <c r="G3" s="2">
        <v>236300</v>
      </c>
      <c r="H3" s="2">
        <v>236400</v>
      </c>
      <c r="I3" s="58"/>
      <c r="J3" s="58"/>
      <c r="L3" s="33" t="s">
        <v>57</v>
      </c>
    </row>
    <row r="4" spans="1:12" ht="15">
      <c r="A4" s="72">
        <v>33604</v>
      </c>
      <c r="B4" s="58"/>
      <c r="C4" s="2"/>
      <c r="D4" s="2"/>
      <c r="E4" s="2"/>
      <c r="F4" s="58"/>
      <c r="G4" s="2"/>
      <c r="H4" s="2"/>
      <c r="I4" s="58"/>
      <c r="J4" s="58"/>
      <c r="L4" s="35">
        <v>1800465</v>
      </c>
    </row>
    <row r="5" spans="1:12" ht="15">
      <c r="A5" s="72">
        <v>33635</v>
      </c>
      <c r="B5" s="58"/>
      <c r="C5" s="2"/>
      <c r="D5" s="2"/>
      <c r="E5" s="2"/>
      <c r="F5" s="58"/>
      <c r="G5" s="2"/>
      <c r="H5" s="2"/>
      <c r="I5" s="58"/>
      <c r="J5" s="58"/>
      <c r="L5" s="37">
        <v>1951244</v>
      </c>
    </row>
    <row r="6" spans="1:12" ht="15">
      <c r="A6" s="72">
        <v>33664</v>
      </c>
      <c r="B6" s="58"/>
      <c r="C6" s="2"/>
      <c r="D6" s="2"/>
      <c r="E6" s="2"/>
      <c r="F6" s="58"/>
      <c r="G6" s="2"/>
      <c r="H6" s="2"/>
      <c r="I6" s="58"/>
      <c r="J6" s="58"/>
      <c r="L6" s="37">
        <v>2123536</v>
      </c>
    </row>
    <row r="7" spans="1:12" ht="15">
      <c r="A7" s="72">
        <v>33695</v>
      </c>
      <c r="B7" s="58"/>
      <c r="C7" s="2"/>
      <c r="D7" s="2"/>
      <c r="E7" s="2"/>
      <c r="F7" s="58"/>
      <c r="G7" s="2"/>
      <c r="H7" s="2"/>
      <c r="I7" s="58"/>
      <c r="J7" s="58"/>
      <c r="L7" s="37">
        <v>1953679</v>
      </c>
    </row>
    <row r="8" spans="1:12" ht="15">
      <c r="A8" s="72">
        <v>33725</v>
      </c>
      <c r="B8" s="58"/>
      <c r="C8" s="2"/>
      <c r="D8" s="2"/>
      <c r="E8" s="2"/>
      <c r="F8" s="58"/>
      <c r="G8" s="2"/>
      <c r="H8" s="2"/>
      <c r="I8" s="58"/>
      <c r="J8" s="58"/>
      <c r="L8" s="37">
        <v>1976802</v>
      </c>
    </row>
    <row r="9" spans="1:12" ht="15">
      <c r="A9" s="72">
        <v>33756</v>
      </c>
      <c r="B9" s="58"/>
      <c r="C9" s="2"/>
      <c r="D9" s="2"/>
      <c r="E9" s="2"/>
      <c r="F9" s="58"/>
      <c r="G9" s="2"/>
      <c r="H9" s="2"/>
      <c r="I9" s="58"/>
      <c r="J9" s="58"/>
      <c r="L9" s="37">
        <v>2056715</v>
      </c>
    </row>
    <row r="10" spans="1:12" ht="15">
      <c r="A10" s="72">
        <v>33786</v>
      </c>
      <c r="B10" s="58"/>
      <c r="C10" s="2"/>
      <c r="D10" s="2"/>
      <c r="E10" s="2"/>
      <c r="F10" s="58"/>
      <c r="G10" s="2"/>
      <c r="H10" s="2"/>
      <c r="I10" s="58"/>
      <c r="J10" s="58"/>
      <c r="L10" s="37">
        <v>2184250</v>
      </c>
    </row>
    <row r="11" spans="1:12" ht="15">
      <c r="A11" s="72">
        <v>33817</v>
      </c>
      <c r="B11" s="58"/>
      <c r="C11" s="2"/>
      <c r="D11" s="2"/>
      <c r="E11" s="2"/>
      <c r="F11" s="58"/>
      <c r="G11" s="2"/>
      <c r="H11" s="2"/>
      <c r="I11" s="58"/>
      <c r="J11" s="58"/>
      <c r="L11" s="37">
        <v>1716873</v>
      </c>
    </row>
    <row r="12" spans="1:12" ht="15">
      <c r="A12" s="72">
        <v>33848</v>
      </c>
      <c r="B12" s="58"/>
      <c r="C12" s="2"/>
      <c r="D12" s="2"/>
      <c r="E12" s="2"/>
      <c r="F12" s="58"/>
      <c r="G12" s="2"/>
      <c r="H12" s="2"/>
      <c r="I12" s="58"/>
      <c r="J12" s="58"/>
      <c r="L12" s="37">
        <v>1878848</v>
      </c>
    </row>
    <row r="13" spans="1:12" ht="15">
      <c r="A13" s="72">
        <v>33878</v>
      </c>
      <c r="B13" s="58"/>
      <c r="C13" s="2"/>
      <c r="D13" s="2"/>
      <c r="E13" s="2"/>
      <c r="F13" s="58"/>
      <c r="G13" s="2"/>
      <c r="H13" s="2"/>
      <c r="I13" s="58"/>
      <c r="J13" s="58"/>
      <c r="L13" s="37">
        <v>1809778</v>
      </c>
    </row>
    <row r="14" spans="1:12" ht="15">
      <c r="A14" s="72">
        <v>33909</v>
      </c>
      <c r="B14" s="58"/>
      <c r="C14" s="2"/>
      <c r="D14" s="2"/>
      <c r="E14" s="2"/>
      <c r="F14" s="58"/>
      <c r="G14" s="2"/>
      <c r="H14" s="2"/>
      <c r="I14" s="58"/>
      <c r="J14" s="58"/>
      <c r="L14" s="37">
        <v>1864676</v>
      </c>
    </row>
    <row r="15" spans="1:12" ht="15">
      <c r="A15" s="72">
        <v>33939</v>
      </c>
      <c r="B15" s="58"/>
      <c r="C15" s="2"/>
      <c r="D15" s="2"/>
      <c r="E15" s="2"/>
      <c r="F15" s="58"/>
      <c r="G15" s="2"/>
      <c r="H15" s="2"/>
      <c r="I15" s="58"/>
      <c r="J15" s="58"/>
      <c r="L15" s="39">
        <v>1489001</v>
      </c>
    </row>
    <row r="16" spans="1:12" ht="15">
      <c r="A16" s="72">
        <v>33970</v>
      </c>
      <c r="B16" s="58"/>
      <c r="C16" s="2"/>
      <c r="D16" s="2"/>
      <c r="E16" s="2"/>
      <c r="F16" s="58"/>
      <c r="G16" s="2"/>
      <c r="H16" s="2"/>
      <c r="I16" s="58"/>
      <c r="J16" s="58"/>
      <c r="L16" s="35">
        <v>1470218</v>
      </c>
    </row>
    <row r="17" spans="1:12" ht="15">
      <c r="A17" s="72">
        <v>34001</v>
      </c>
      <c r="B17" s="58"/>
      <c r="C17" s="2"/>
      <c r="D17" s="2"/>
      <c r="E17" s="2"/>
      <c r="F17" s="58"/>
      <c r="G17" s="2"/>
      <c r="H17" s="2"/>
      <c r="I17" s="58"/>
      <c r="J17" s="58"/>
      <c r="L17" s="37">
        <v>1621020</v>
      </c>
    </row>
    <row r="18" spans="1:12" ht="15">
      <c r="A18" s="72">
        <v>34029</v>
      </c>
      <c r="B18" s="58"/>
      <c r="C18" s="2"/>
      <c r="D18" s="2"/>
      <c r="E18" s="2"/>
      <c r="F18" s="58"/>
      <c r="G18" s="2"/>
      <c r="H18" s="2"/>
      <c r="I18" s="58"/>
      <c r="J18" s="58"/>
      <c r="L18" s="37">
        <v>1863443</v>
      </c>
    </row>
    <row r="19" spans="1:12" ht="15">
      <c r="A19" s="72">
        <v>34060</v>
      </c>
      <c r="B19" s="58"/>
      <c r="C19" s="2"/>
      <c r="D19" s="2"/>
      <c r="E19" s="2"/>
      <c r="F19" s="58"/>
      <c r="G19" s="2"/>
      <c r="H19" s="2"/>
      <c r="I19" s="58"/>
      <c r="J19" s="58"/>
      <c r="L19" s="37">
        <v>1698567</v>
      </c>
    </row>
    <row r="20" spans="1:12" ht="15">
      <c r="A20" s="72">
        <v>34090</v>
      </c>
      <c r="B20" s="58"/>
      <c r="C20" s="2"/>
      <c r="D20" s="2"/>
      <c r="E20" s="2"/>
      <c r="F20" s="58"/>
      <c r="G20" s="2"/>
      <c r="H20" s="2"/>
      <c r="I20" s="58"/>
      <c r="J20" s="58"/>
      <c r="L20" s="37">
        <v>1709192</v>
      </c>
    </row>
    <row r="21" spans="1:12" ht="15">
      <c r="A21" s="72">
        <v>34121</v>
      </c>
      <c r="B21" s="58"/>
      <c r="C21" s="2"/>
      <c r="D21" s="2"/>
      <c r="E21" s="2"/>
      <c r="F21" s="58"/>
      <c r="G21" s="2"/>
      <c r="H21" s="2"/>
      <c r="I21" s="58"/>
      <c r="J21" s="58"/>
      <c r="L21" s="37">
        <v>1841723</v>
      </c>
    </row>
    <row r="22" spans="1:12" ht="15">
      <c r="A22" s="72">
        <v>34151</v>
      </c>
      <c r="B22" s="58"/>
      <c r="C22" s="2"/>
      <c r="D22" s="2"/>
      <c r="E22" s="2"/>
      <c r="F22" s="58"/>
      <c r="G22" s="2"/>
      <c r="H22" s="2"/>
      <c r="I22" s="58"/>
      <c r="J22" s="58"/>
      <c r="L22" s="37">
        <v>1912731</v>
      </c>
    </row>
    <row r="23" spans="1:12" ht="15">
      <c r="A23" s="72">
        <v>34182</v>
      </c>
      <c r="B23" s="58"/>
      <c r="C23" s="2"/>
      <c r="D23" s="2"/>
      <c r="E23" s="2"/>
      <c r="F23" s="58"/>
      <c r="G23" s="2"/>
      <c r="H23" s="2"/>
      <c r="I23" s="58"/>
      <c r="J23" s="58"/>
      <c r="L23" s="37">
        <v>1576979</v>
      </c>
    </row>
    <row r="24" spans="1:12" ht="15">
      <c r="A24" s="72">
        <v>34213</v>
      </c>
      <c r="B24" s="58"/>
      <c r="C24" s="2"/>
      <c r="D24" s="2"/>
      <c r="E24" s="2"/>
      <c r="F24" s="58"/>
      <c r="G24" s="2"/>
      <c r="H24" s="2"/>
      <c r="I24" s="58"/>
      <c r="J24" s="58"/>
      <c r="L24" s="37">
        <v>1754847</v>
      </c>
    </row>
    <row r="25" spans="1:12" ht="15">
      <c r="A25" s="72">
        <v>34243</v>
      </c>
      <c r="B25" s="58"/>
      <c r="C25" s="2"/>
      <c r="D25" s="2"/>
      <c r="E25" s="2"/>
      <c r="F25" s="58"/>
      <c r="G25" s="2"/>
      <c r="H25" s="2"/>
      <c r="I25" s="58"/>
      <c r="J25" s="58"/>
      <c r="L25" s="37">
        <v>1562961</v>
      </c>
    </row>
    <row r="26" spans="1:12" ht="15">
      <c r="A26" s="72">
        <v>34274</v>
      </c>
      <c r="B26" s="58"/>
      <c r="C26" s="2"/>
      <c r="D26" s="2"/>
      <c r="E26" s="2"/>
      <c r="F26" s="58"/>
      <c r="G26" s="2"/>
      <c r="H26" s="2"/>
      <c r="I26" s="58"/>
      <c r="J26" s="58"/>
      <c r="L26" s="37">
        <v>1698074</v>
      </c>
    </row>
    <row r="27" spans="1:12" ht="15">
      <c r="A27" s="72">
        <v>34304</v>
      </c>
      <c r="B27" s="58"/>
      <c r="C27" s="2"/>
      <c r="D27" s="2"/>
      <c r="E27" s="2"/>
      <c r="F27" s="58"/>
      <c r="G27" s="2"/>
      <c r="H27" s="2"/>
      <c r="I27" s="58"/>
      <c r="J27" s="58"/>
      <c r="L27" s="39">
        <v>1475983</v>
      </c>
    </row>
    <row r="28" spans="1:12" ht="15">
      <c r="A28" s="72">
        <v>34335</v>
      </c>
      <c r="B28" s="58"/>
      <c r="C28" s="2"/>
      <c r="D28" s="2"/>
      <c r="E28" s="2"/>
      <c r="F28" s="58"/>
      <c r="G28" s="2"/>
      <c r="H28" s="2"/>
      <c r="I28" s="58"/>
      <c r="J28" s="58"/>
      <c r="L28" s="35">
        <v>1332116</v>
      </c>
    </row>
    <row r="29" spans="1:12" ht="15">
      <c r="A29" s="72">
        <v>34366</v>
      </c>
      <c r="B29" s="58"/>
      <c r="C29" s="2"/>
      <c r="D29" s="2"/>
      <c r="E29" s="2"/>
      <c r="F29" s="58"/>
      <c r="G29" s="2"/>
      <c r="H29" s="2"/>
      <c r="I29" s="58"/>
      <c r="J29" s="58"/>
      <c r="L29" s="37">
        <v>1549382</v>
      </c>
    </row>
    <row r="30" spans="1:12" ht="15">
      <c r="A30" s="72">
        <v>34394</v>
      </c>
      <c r="B30" s="58"/>
      <c r="C30" s="2"/>
      <c r="D30" s="2"/>
      <c r="E30" s="2"/>
      <c r="F30" s="58"/>
      <c r="G30" s="2"/>
      <c r="H30" s="2"/>
      <c r="I30" s="58"/>
      <c r="J30" s="58"/>
      <c r="L30" s="37">
        <v>1967414</v>
      </c>
    </row>
    <row r="31" spans="1:12" ht="15">
      <c r="A31" s="72">
        <v>34425</v>
      </c>
      <c r="B31" s="58"/>
      <c r="C31" s="2"/>
      <c r="D31" s="2"/>
      <c r="E31" s="2"/>
      <c r="F31" s="58"/>
      <c r="G31" s="2"/>
      <c r="H31" s="2"/>
      <c r="I31" s="58"/>
      <c r="J31" s="58"/>
      <c r="L31" s="37">
        <v>1786148</v>
      </c>
    </row>
    <row r="32" spans="1:12" ht="15">
      <c r="A32" s="72">
        <v>34455</v>
      </c>
      <c r="B32" s="58"/>
      <c r="C32" s="2"/>
      <c r="D32" s="2"/>
      <c r="E32" s="2"/>
      <c r="F32" s="58"/>
      <c r="G32" s="2"/>
      <c r="H32" s="2"/>
      <c r="I32" s="58"/>
      <c r="J32" s="58"/>
      <c r="L32" s="37">
        <v>1900025</v>
      </c>
    </row>
    <row r="33" spans="1:12" ht="15">
      <c r="A33" s="72">
        <v>34486</v>
      </c>
      <c r="B33" s="58"/>
      <c r="C33" s="2"/>
      <c r="D33" s="2"/>
      <c r="E33" s="2"/>
      <c r="F33" s="58"/>
      <c r="G33" s="2"/>
      <c r="H33" s="2"/>
      <c r="I33" s="58"/>
      <c r="J33" s="58"/>
      <c r="L33" s="37">
        <v>2009294</v>
      </c>
    </row>
    <row r="34" spans="1:12" ht="15">
      <c r="A34" s="72">
        <v>34516</v>
      </c>
      <c r="B34" s="58"/>
      <c r="C34" s="2"/>
      <c r="D34" s="2"/>
      <c r="E34" s="2"/>
      <c r="F34" s="58"/>
      <c r="G34" s="2"/>
      <c r="H34" s="2"/>
      <c r="I34" s="58"/>
      <c r="J34" s="58"/>
      <c r="L34" s="37">
        <v>1855209</v>
      </c>
    </row>
    <row r="35" spans="1:12" ht="15">
      <c r="A35" s="72">
        <v>34547</v>
      </c>
      <c r="B35" s="58"/>
      <c r="C35" s="2"/>
      <c r="D35" s="2"/>
      <c r="E35" s="2"/>
      <c r="F35" s="58"/>
      <c r="G35" s="2"/>
      <c r="H35" s="2"/>
      <c r="I35" s="58"/>
      <c r="J35" s="58"/>
      <c r="L35" s="37">
        <v>1875504</v>
      </c>
    </row>
    <row r="36" spans="1:12" ht="15">
      <c r="A36" s="72">
        <v>34578</v>
      </c>
      <c r="B36" s="58"/>
      <c r="C36" s="2"/>
      <c r="D36" s="2"/>
      <c r="E36" s="2"/>
      <c r="F36" s="58"/>
      <c r="G36" s="2"/>
      <c r="H36" s="2"/>
      <c r="I36" s="58"/>
      <c r="J36" s="58"/>
      <c r="L36" s="37">
        <v>1940131</v>
      </c>
    </row>
    <row r="37" spans="1:12" ht="15">
      <c r="A37" s="72">
        <v>34608</v>
      </c>
      <c r="B37" s="58"/>
      <c r="C37" s="2"/>
      <c r="D37" s="2"/>
      <c r="E37" s="2"/>
      <c r="F37" s="58"/>
      <c r="G37" s="2"/>
      <c r="H37" s="2"/>
      <c r="I37" s="58"/>
      <c r="J37" s="58"/>
      <c r="L37" s="37">
        <v>1875028</v>
      </c>
    </row>
    <row r="38" spans="1:12" ht="15">
      <c r="A38" s="72">
        <v>34639</v>
      </c>
      <c r="B38" s="58"/>
      <c r="C38" s="2"/>
      <c r="D38" s="2"/>
      <c r="E38" s="2"/>
      <c r="F38" s="58"/>
      <c r="G38" s="2"/>
      <c r="H38" s="2"/>
      <c r="I38" s="58"/>
      <c r="J38" s="58"/>
      <c r="L38" s="37">
        <v>1951588</v>
      </c>
    </row>
    <row r="39" spans="1:12" ht="15">
      <c r="A39" s="72">
        <v>34669</v>
      </c>
      <c r="B39" s="58"/>
      <c r="C39" s="2"/>
      <c r="D39" s="2"/>
      <c r="E39" s="2"/>
      <c r="F39" s="58"/>
      <c r="G39" s="2"/>
      <c r="H39" s="2"/>
      <c r="I39" s="58"/>
      <c r="J39" s="58"/>
      <c r="L39" s="39">
        <v>1746116</v>
      </c>
    </row>
    <row r="40" spans="1:12" ht="15">
      <c r="A40" s="72">
        <v>34700</v>
      </c>
      <c r="B40" s="58"/>
      <c r="C40" s="2"/>
      <c r="D40" s="2"/>
      <c r="E40" s="2"/>
      <c r="F40" s="58"/>
      <c r="G40" s="2"/>
      <c r="H40" s="2"/>
      <c r="I40" s="58"/>
      <c r="J40" s="58"/>
      <c r="L40" s="35">
        <v>1637594</v>
      </c>
    </row>
    <row r="41" spans="1:12" ht="15">
      <c r="A41" s="72">
        <v>34731</v>
      </c>
      <c r="B41" s="58"/>
      <c r="C41" s="2"/>
      <c r="D41" s="2"/>
      <c r="E41" s="2"/>
      <c r="F41" s="58"/>
      <c r="G41" s="2"/>
      <c r="H41" s="2"/>
      <c r="I41" s="58"/>
      <c r="J41" s="58"/>
      <c r="L41" s="37">
        <v>1780696</v>
      </c>
    </row>
    <row r="42" spans="1:12" ht="15">
      <c r="A42" s="72">
        <v>34759</v>
      </c>
      <c r="B42" s="58"/>
      <c r="C42" s="2"/>
      <c r="D42" s="2"/>
      <c r="E42" s="2"/>
      <c r="F42" s="58"/>
      <c r="G42" s="2"/>
      <c r="H42" s="2"/>
      <c r="I42" s="58"/>
      <c r="J42" s="58"/>
      <c r="L42" s="37">
        <v>2183855</v>
      </c>
    </row>
    <row r="43" spans="1:12" ht="15">
      <c r="A43" s="72">
        <v>34790</v>
      </c>
      <c r="B43" s="58"/>
      <c r="C43" s="2"/>
      <c r="D43" s="2"/>
      <c r="E43" s="2"/>
      <c r="F43" s="58"/>
      <c r="G43" s="2"/>
      <c r="H43" s="2"/>
      <c r="I43" s="58"/>
      <c r="J43" s="58"/>
      <c r="L43" s="37">
        <v>1804783</v>
      </c>
    </row>
    <row r="44" spans="1:12" ht="15">
      <c r="A44" s="72">
        <v>34820</v>
      </c>
      <c r="B44" s="58"/>
      <c r="C44" s="2"/>
      <c r="D44" s="2"/>
      <c r="E44" s="2"/>
      <c r="F44" s="58"/>
      <c r="G44" s="2"/>
      <c r="H44" s="2"/>
      <c r="I44" s="58"/>
      <c r="J44" s="58"/>
      <c r="L44" s="37">
        <v>2167337</v>
      </c>
    </row>
    <row r="45" spans="1:12" ht="15">
      <c r="A45" s="72">
        <v>34851</v>
      </c>
      <c r="B45" s="58"/>
      <c r="C45" s="2"/>
      <c r="D45" s="2"/>
      <c r="E45" s="2"/>
      <c r="F45" s="58"/>
      <c r="G45" s="2"/>
      <c r="H45" s="2"/>
      <c r="I45" s="58"/>
      <c r="J45" s="58"/>
      <c r="L45" s="37">
        <v>2157563</v>
      </c>
    </row>
    <row r="46" spans="1:12" ht="15">
      <c r="A46" s="72">
        <v>34881</v>
      </c>
      <c r="B46" s="58"/>
      <c r="C46" s="2"/>
      <c r="D46" s="2"/>
      <c r="E46" s="2"/>
      <c r="F46" s="58"/>
      <c r="G46" s="2"/>
      <c r="H46" s="2"/>
      <c r="I46" s="58"/>
      <c r="J46" s="58"/>
      <c r="L46" s="37">
        <v>1956733</v>
      </c>
    </row>
    <row r="47" spans="1:12" ht="15">
      <c r="A47" s="72">
        <v>34912</v>
      </c>
      <c r="B47" s="58"/>
      <c r="C47" s="2"/>
      <c r="D47" s="2"/>
      <c r="E47" s="2"/>
      <c r="F47" s="58"/>
      <c r="G47" s="2"/>
      <c r="H47" s="2"/>
      <c r="I47" s="58"/>
      <c r="J47" s="58"/>
      <c r="L47" s="37">
        <v>1820646</v>
      </c>
    </row>
    <row r="48" spans="1:12" ht="15">
      <c r="A48" s="72">
        <v>34943</v>
      </c>
      <c r="B48" s="58"/>
      <c r="C48" s="2"/>
      <c r="D48" s="2"/>
      <c r="E48" s="2"/>
      <c r="F48" s="58"/>
      <c r="G48" s="2"/>
      <c r="H48" s="2"/>
      <c r="I48" s="58"/>
      <c r="J48" s="58"/>
      <c r="L48" s="37">
        <v>1873302</v>
      </c>
    </row>
    <row r="49" spans="1:12" ht="15">
      <c r="A49" s="72">
        <v>34973</v>
      </c>
      <c r="B49" s="58"/>
      <c r="C49" s="2"/>
      <c r="D49" s="2"/>
      <c r="E49" s="2"/>
      <c r="F49" s="58"/>
      <c r="G49" s="2"/>
      <c r="H49" s="2"/>
      <c r="I49" s="58"/>
      <c r="J49" s="58"/>
      <c r="L49" s="37">
        <v>1960925</v>
      </c>
    </row>
    <row r="50" spans="1:12" ht="15">
      <c r="A50" s="72">
        <v>35004</v>
      </c>
      <c r="B50" s="58"/>
      <c r="C50" s="2"/>
      <c r="D50" s="2"/>
      <c r="E50" s="2"/>
      <c r="F50" s="58"/>
      <c r="G50" s="2"/>
      <c r="H50" s="2"/>
      <c r="I50" s="58"/>
      <c r="J50" s="58"/>
      <c r="L50" s="37">
        <v>1922527</v>
      </c>
    </row>
    <row r="51" spans="1:12" ht="15">
      <c r="A51" s="72">
        <v>35034</v>
      </c>
      <c r="B51" s="58"/>
      <c r="C51" s="2"/>
      <c r="D51" s="2"/>
      <c r="E51" s="2"/>
      <c r="F51" s="58"/>
      <c r="G51" s="2"/>
      <c r="H51" s="2"/>
      <c r="I51" s="58"/>
      <c r="J51" s="58"/>
      <c r="L51" s="39">
        <v>1395985</v>
      </c>
    </row>
    <row r="52" spans="1:12" ht="15">
      <c r="A52" s="72">
        <v>35065</v>
      </c>
      <c r="B52" s="58"/>
      <c r="C52" s="2"/>
      <c r="D52" s="2"/>
      <c r="E52" s="2"/>
      <c r="F52" s="58"/>
      <c r="G52" s="2"/>
      <c r="H52" s="2"/>
      <c r="I52" s="58"/>
      <c r="J52" s="58"/>
      <c r="L52" s="35">
        <v>1548104</v>
      </c>
    </row>
    <row r="53" spans="1:12" ht="15">
      <c r="A53" s="72">
        <v>35096</v>
      </c>
      <c r="B53" s="58"/>
      <c r="C53" s="2"/>
      <c r="D53" s="2"/>
      <c r="E53" s="2"/>
      <c r="F53" s="58"/>
      <c r="G53" s="2"/>
      <c r="H53" s="2"/>
      <c r="I53" s="58"/>
      <c r="J53" s="58"/>
      <c r="L53" s="37">
        <v>1618068</v>
      </c>
    </row>
    <row r="54" spans="1:12" ht="15">
      <c r="A54" s="72">
        <v>35125</v>
      </c>
      <c r="B54" s="58"/>
      <c r="C54" s="2"/>
      <c r="D54" s="2"/>
      <c r="E54" s="2"/>
      <c r="F54" s="58"/>
      <c r="G54" s="2"/>
      <c r="H54" s="2"/>
      <c r="I54" s="58"/>
      <c r="J54" s="58"/>
      <c r="L54" s="37">
        <v>1826993</v>
      </c>
    </row>
    <row r="55" spans="1:12" ht="15">
      <c r="A55" s="72">
        <v>35156</v>
      </c>
      <c r="B55" s="58"/>
      <c r="C55" s="2"/>
      <c r="D55" s="2"/>
      <c r="E55" s="2"/>
      <c r="F55" s="58"/>
      <c r="G55" s="2"/>
      <c r="H55" s="2"/>
      <c r="I55" s="58"/>
      <c r="J55" s="58"/>
      <c r="L55" s="37">
        <v>1837032</v>
      </c>
    </row>
    <row r="56" spans="1:12" ht="15">
      <c r="A56" s="72">
        <v>35186</v>
      </c>
      <c r="B56" s="58"/>
      <c r="C56" s="2"/>
      <c r="D56" s="2"/>
      <c r="E56" s="2"/>
      <c r="F56" s="58"/>
      <c r="G56" s="2"/>
      <c r="H56" s="2"/>
      <c r="I56" s="58"/>
      <c r="J56" s="58"/>
      <c r="L56" s="37">
        <v>1966502</v>
      </c>
    </row>
    <row r="57" spans="1:12" ht="15">
      <c r="A57" s="72">
        <v>35217</v>
      </c>
      <c r="B57" s="58"/>
      <c r="C57" s="2"/>
      <c r="D57" s="2"/>
      <c r="E57" s="2"/>
      <c r="F57" s="58"/>
      <c r="G57" s="2"/>
      <c r="H57" s="2"/>
      <c r="I57" s="58"/>
      <c r="J57" s="58"/>
      <c r="L57" s="37">
        <v>1840672</v>
      </c>
    </row>
    <row r="58" spans="1:12" ht="15">
      <c r="A58" s="72">
        <v>35247</v>
      </c>
      <c r="B58" s="58"/>
      <c r="C58" s="2"/>
      <c r="D58" s="2"/>
      <c r="E58" s="2"/>
      <c r="F58" s="58"/>
      <c r="G58" s="2"/>
      <c r="H58" s="2"/>
      <c r="I58" s="58"/>
      <c r="J58" s="58"/>
      <c r="L58" s="37">
        <v>2040900</v>
      </c>
    </row>
    <row r="59" spans="1:12" ht="15">
      <c r="A59" s="72">
        <v>35278</v>
      </c>
      <c r="B59" s="58"/>
      <c r="C59" s="2"/>
      <c r="D59" s="2"/>
      <c r="E59" s="2"/>
      <c r="F59" s="58"/>
      <c r="G59" s="2"/>
      <c r="H59" s="2"/>
      <c r="I59" s="58"/>
      <c r="J59" s="58"/>
      <c r="L59" s="37">
        <v>1696542</v>
      </c>
    </row>
    <row r="60" spans="1:12" ht="15">
      <c r="A60" s="72">
        <v>35309</v>
      </c>
      <c r="B60" s="58"/>
      <c r="C60" s="2"/>
      <c r="D60" s="2"/>
      <c r="E60" s="2"/>
      <c r="F60" s="58"/>
      <c r="G60" s="2"/>
      <c r="H60" s="2"/>
      <c r="I60" s="58"/>
      <c r="J60" s="58"/>
      <c r="L60" s="37">
        <v>1984750</v>
      </c>
    </row>
    <row r="61" spans="1:12" ht="15">
      <c r="A61" s="72">
        <v>35339</v>
      </c>
      <c r="B61" s="58"/>
      <c r="C61" s="2"/>
      <c r="D61" s="2"/>
      <c r="E61" s="2"/>
      <c r="F61" s="58"/>
      <c r="G61" s="2"/>
      <c r="H61" s="2"/>
      <c r="I61" s="58"/>
      <c r="J61" s="58"/>
      <c r="L61" s="37">
        <v>2063514</v>
      </c>
    </row>
    <row r="62" spans="1:12" ht="15">
      <c r="A62" s="72">
        <v>35370</v>
      </c>
      <c r="B62" s="58"/>
      <c r="C62" s="2"/>
      <c r="D62" s="2"/>
      <c r="E62" s="2"/>
      <c r="F62" s="58"/>
      <c r="G62" s="2"/>
      <c r="H62" s="2"/>
      <c r="I62" s="58"/>
      <c r="J62" s="58"/>
      <c r="L62" s="37">
        <v>1778289</v>
      </c>
    </row>
    <row r="63" spans="1:12" ht="15">
      <c r="A63" s="72">
        <v>35400</v>
      </c>
      <c r="B63" s="58"/>
      <c r="C63" s="2"/>
      <c r="D63" s="2"/>
      <c r="E63" s="2"/>
      <c r="F63" s="58"/>
      <c r="G63" s="2"/>
      <c r="H63" s="2"/>
      <c r="I63" s="58"/>
      <c r="J63" s="58"/>
      <c r="L63" s="39">
        <v>1357860</v>
      </c>
    </row>
    <row r="64" spans="1:12" ht="15">
      <c r="A64" s="72">
        <v>35431</v>
      </c>
      <c r="B64" s="58"/>
      <c r="C64" s="2"/>
      <c r="D64" s="2"/>
      <c r="E64" s="2"/>
      <c r="F64" s="58"/>
      <c r="G64" s="2"/>
      <c r="H64" s="2"/>
      <c r="I64" s="58"/>
      <c r="J64" s="58"/>
      <c r="L64" s="35">
        <v>1465792</v>
      </c>
    </row>
    <row r="65" spans="1:12" ht="15">
      <c r="A65" s="72">
        <v>35462</v>
      </c>
      <c r="B65" s="58"/>
      <c r="C65" s="2"/>
      <c r="D65" s="2"/>
      <c r="E65" s="2"/>
      <c r="F65" s="58"/>
      <c r="G65" s="2"/>
      <c r="H65" s="2"/>
      <c r="I65" s="58"/>
      <c r="J65" s="58"/>
      <c r="L65" s="37">
        <v>1660202</v>
      </c>
    </row>
    <row r="66" spans="1:12" ht="15">
      <c r="A66" s="72">
        <v>35490</v>
      </c>
      <c r="B66" s="58"/>
      <c r="C66" s="2"/>
      <c r="D66" s="2"/>
      <c r="E66" s="2"/>
      <c r="F66" s="58"/>
      <c r="G66" s="2"/>
      <c r="H66" s="2"/>
      <c r="I66" s="58"/>
      <c r="J66" s="58"/>
      <c r="L66" s="37">
        <v>1880767</v>
      </c>
    </row>
    <row r="67" spans="1:12" ht="15">
      <c r="A67" s="72">
        <v>35521</v>
      </c>
      <c r="B67" s="58"/>
      <c r="C67" s="2"/>
      <c r="D67" s="2"/>
      <c r="E67" s="2"/>
      <c r="F67" s="58"/>
      <c r="G67" s="2"/>
      <c r="H67" s="2"/>
      <c r="I67" s="58"/>
      <c r="J67" s="58"/>
      <c r="L67" s="37">
        <v>2229491</v>
      </c>
    </row>
    <row r="68" spans="1:12" ht="15">
      <c r="A68" s="72">
        <v>35551</v>
      </c>
      <c r="B68" s="58"/>
      <c r="C68" s="2"/>
      <c r="D68" s="2"/>
      <c r="E68" s="2"/>
      <c r="F68" s="58"/>
      <c r="G68" s="2"/>
      <c r="H68" s="2"/>
      <c r="I68" s="58"/>
      <c r="J68" s="58"/>
      <c r="L68" s="37">
        <v>2165056</v>
      </c>
    </row>
    <row r="69" spans="1:12" ht="15">
      <c r="A69" s="72">
        <v>35582</v>
      </c>
      <c r="B69" s="58"/>
      <c r="C69" s="2"/>
      <c r="D69" s="2"/>
      <c r="E69" s="2"/>
      <c r="F69" s="58"/>
      <c r="G69" s="2"/>
      <c r="H69" s="2"/>
      <c r="I69" s="58"/>
      <c r="J69" s="58"/>
      <c r="L69" s="37">
        <v>2151609</v>
      </c>
    </row>
    <row r="70" spans="1:12" ht="15">
      <c r="A70" s="72">
        <v>35612</v>
      </c>
      <c r="B70" s="58"/>
      <c r="C70" s="2"/>
      <c r="D70" s="2"/>
      <c r="E70" s="2"/>
      <c r="F70" s="58"/>
      <c r="G70" s="2"/>
      <c r="H70" s="2"/>
      <c r="I70" s="58"/>
      <c r="J70" s="58"/>
      <c r="L70" s="37">
        <v>2430722</v>
      </c>
    </row>
    <row r="71" spans="1:12" ht="15">
      <c r="A71" s="72">
        <v>35643</v>
      </c>
      <c r="B71" s="58"/>
      <c r="C71" s="2"/>
      <c r="D71" s="2"/>
      <c r="E71" s="2"/>
      <c r="F71" s="58"/>
      <c r="G71" s="2"/>
      <c r="H71" s="2"/>
      <c r="I71" s="58"/>
      <c r="J71" s="58"/>
      <c r="L71" s="37">
        <v>1904843</v>
      </c>
    </row>
    <row r="72" spans="1:12" ht="15">
      <c r="A72" s="72">
        <v>35674</v>
      </c>
      <c r="B72" s="58"/>
      <c r="C72" s="2"/>
      <c r="D72" s="2"/>
      <c r="E72" s="2"/>
      <c r="F72" s="58"/>
      <c r="G72" s="2"/>
      <c r="H72" s="2"/>
      <c r="I72" s="58"/>
      <c r="J72" s="58"/>
      <c r="L72" s="37">
        <v>2263401</v>
      </c>
    </row>
    <row r="73" spans="1:12" ht="15">
      <c r="A73" s="72">
        <v>35704</v>
      </c>
      <c r="B73" s="58"/>
      <c r="C73" s="2"/>
      <c r="D73" s="2"/>
      <c r="E73" s="2"/>
      <c r="F73" s="58"/>
      <c r="G73" s="2"/>
      <c r="H73" s="2"/>
      <c r="I73" s="58"/>
      <c r="J73" s="58"/>
      <c r="L73" s="37">
        <v>2431245</v>
      </c>
    </row>
    <row r="74" spans="1:12" ht="15">
      <c r="A74" s="72">
        <v>35735</v>
      </c>
      <c r="B74" s="58"/>
      <c r="C74" s="2"/>
      <c r="D74" s="2"/>
      <c r="E74" s="2"/>
      <c r="F74" s="58"/>
      <c r="G74" s="2"/>
      <c r="H74" s="2"/>
      <c r="I74" s="58"/>
      <c r="J74" s="58"/>
      <c r="L74" s="37">
        <v>1943803</v>
      </c>
    </row>
    <row r="75" spans="1:12" ht="15">
      <c r="A75" s="72">
        <v>35765</v>
      </c>
      <c r="B75" s="58"/>
      <c r="C75" s="2"/>
      <c r="D75" s="2"/>
      <c r="E75" s="2"/>
      <c r="F75" s="58"/>
      <c r="G75" s="2"/>
      <c r="H75" s="2"/>
      <c r="I75" s="58"/>
      <c r="J75" s="58"/>
      <c r="L75" s="39">
        <v>1708392</v>
      </c>
    </row>
    <row r="76" spans="1:12" ht="15">
      <c r="A76" s="72">
        <v>35796</v>
      </c>
      <c r="B76" s="58"/>
      <c r="C76" s="2"/>
      <c r="D76" s="2"/>
      <c r="E76" s="2"/>
      <c r="F76" s="58"/>
      <c r="G76" s="2"/>
      <c r="H76" s="2"/>
      <c r="I76" s="58"/>
      <c r="J76" s="58"/>
      <c r="L76" s="35">
        <v>1836208</v>
      </c>
    </row>
    <row r="77" spans="1:12" ht="15">
      <c r="A77" s="72">
        <v>35827</v>
      </c>
      <c r="B77" s="58"/>
      <c r="C77" s="2"/>
      <c r="D77" s="2"/>
      <c r="E77" s="2"/>
      <c r="F77" s="58"/>
      <c r="G77" s="2"/>
      <c r="H77" s="2"/>
      <c r="I77" s="58"/>
      <c r="J77" s="58"/>
      <c r="L77" s="37">
        <v>2031170</v>
      </c>
    </row>
    <row r="78" spans="1:12" ht="15">
      <c r="A78" s="72">
        <v>35855</v>
      </c>
      <c r="B78" s="58"/>
      <c r="C78" s="2"/>
      <c r="D78" s="2"/>
      <c r="E78" s="2"/>
      <c r="F78" s="58"/>
      <c r="G78" s="2"/>
      <c r="H78" s="2"/>
      <c r="I78" s="58"/>
      <c r="J78" s="58"/>
      <c r="L78" s="37">
        <v>2543873</v>
      </c>
    </row>
    <row r="79" spans="1:12" ht="15">
      <c r="A79" s="72">
        <v>35886</v>
      </c>
      <c r="B79" s="58"/>
      <c r="C79" s="2"/>
      <c r="D79" s="2"/>
      <c r="E79" s="2"/>
      <c r="F79" s="58"/>
      <c r="G79" s="2"/>
      <c r="H79" s="2"/>
      <c r="I79" s="58"/>
      <c r="J79" s="58"/>
      <c r="L79" s="37">
        <v>2298640</v>
      </c>
    </row>
    <row r="80" spans="1:12" ht="15">
      <c r="A80" s="72">
        <v>35916</v>
      </c>
      <c r="B80" s="58"/>
      <c r="C80" s="2"/>
      <c r="D80" s="2"/>
      <c r="E80" s="2"/>
      <c r="F80" s="58"/>
      <c r="G80" s="2"/>
      <c r="H80" s="2"/>
      <c r="I80" s="58"/>
      <c r="J80" s="58"/>
      <c r="L80" s="37">
        <v>2402647</v>
      </c>
    </row>
    <row r="81" spans="1:12" ht="15">
      <c r="A81" s="72">
        <v>35947</v>
      </c>
      <c r="B81" s="58"/>
      <c r="C81" s="2"/>
      <c r="D81" s="2"/>
      <c r="E81" s="2"/>
      <c r="F81" s="58"/>
      <c r="G81" s="2"/>
      <c r="H81" s="2"/>
      <c r="I81" s="58"/>
      <c r="J81" s="58"/>
      <c r="L81" s="37">
        <v>2660930</v>
      </c>
    </row>
    <row r="82" spans="1:12" ht="15">
      <c r="A82" s="72">
        <v>35977</v>
      </c>
      <c r="B82" s="58"/>
      <c r="C82" s="2"/>
      <c r="D82" s="2"/>
      <c r="E82" s="2"/>
      <c r="F82" s="58"/>
      <c r="G82" s="2"/>
      <c r="H82" s="2"/>
      <c r="I82" s="58"/>
      <c r="J82" s="58"/>
      <c r="L82" s="37">
        <v>2835131</v>
      </c>
    </row>
    <row r="83" spans="1:12" ht="15">
      <c r="A83" s="72">
        <v>36008</v>
      </c>
      <c r="B83" s="58"/>
      <c r="C83" s="2"/>
      <c r="D83" s="2"/>
      <c r="E83" s="2"/>
      <c r="F83" s="58"/>
      <c r="G83" s="2"/>
      <c r="H83" s="2"/>
      <c r="I83" s="58"/>
      <c r="J83" s="58"/>
      <c r="L83" s="37">
        <v>2370475</v>
      </c>
    </row>
    <row r="84" spans="1:12" ht="15">
      <c r="A84" s="72">
        <v>36039</v>
      </c>
      <c r="B84" s="58"/>
      <c r="C84" s="2"/>
      <c r="D84" s="2"/>
      <c r="E84" s="2"/>
      <c r="F84" s="58"/>
      <c r="G84" s="2"/>
      <c r="H84" s="2"/>
      <c r="I84" s="58"/>
      <c r="J84" s="58"/>
      <c r="L84" s="37">
        <v>2616951</v>
      </c>
    </row>
    <row r="85" spans="1:12" ht="15">
      <c r="A85" s="72">
        <v>36069</v>
      </c>
      <c r="B85" s="58"/>
      <c r="C85" s="2"/>
      <c r="D85" s="2"/>
      <c r="E85" s="2"/>
      <c r="F85" s="58"/>
      <c r="G85" s="2"/>
      <c r="H85" s="2"/>
      <c r="I85" s="58"/>
      <c r="J85" s="58"/>
      <c r="L85" s="37">
        <v>2714453</v>
      </c>
    </row>
    <row r="86" spans="1:12" ht="15">
      <c r="A86" s="72">
        <v>36100</v>
      </c>
      <c r="B86" s="58"/>
      <c r="C86" s="2"/>
      <c r="D86" s="2"/>
      <c r="E86" s="2"/>
      <c r="F86" s="58"/>
      <c r="G86" s="2"/>
      <c r="H86" s="2"/>
      <c r="I86" s="58"/>
      <c r="J86" s="58"/>
      <c r="L86" s="37">
        <v>2641052</v>
      </c>
    </row>
    <row r="87" spans="1:12" ht="15">
      <c r="A87" s="72">
        <v>36130</v>
      </c>
      <c r="B87" s="58"/>
      <c r="C87" s="2"/>
      <c r="D87" s="2"/>
      <c r="E87" s="2"/>
      <c r="F87" s="58"/>
      <c r="G87" s="2"/>
      <c r="H87" s="2"/>
      <c r="I87" s="58"/>
      <c r="J87" s="58"/>
      <c r="L87" s="39">
        <v>2149277</v>
      </c>
    </row>
    <row r="88" spans="1:12" ht="15">
      <c r="A88" s="72">
        <v>36161</v>
      </c>
      <c r="B88" s="58"/>
      <c r="C88" s="2"/>
      <c r="D88" s="2"/>
      <c r="E88" s="2"/>
      <c r="F88" s="58"/>
      <c r="G88" s="2"/>
      <c r="H88" s="2"/>
      <c r="I88" s="58"/>
      <c r="J88" s="58"/>
      <c r="L88" s="35">
        <v>2153506</v>
      </c>
    </row>
    <row r="89" spans="1:12" ht="15">
      <c r="A89" s="72">
        <v>36192</v>
      </c>
      <c r="B89" s="58"/>
      <c r="C89" s="2"/>
      <c r="D89" s="2"/>
      <c r="E89" s="2"/>
      <c r="F89" s="58"/>
      <c r="G89" s="2"/>
      <c r="H89" s="2"/>
      <c r="I89" s="58"/>
      <c r="J89" s="58"/>
      <c r="L89" s="37">
        <v>2538573</v>
      </c>
    </row>
    <row r="90" spans="1:12" ht="15">
      <c r="A90" s="72">
        <v>36220</v>
      </c>
      <c r="B90" s="58"/>
      <c r="C90" s="2"/>
      <c r="D90" s="2"/>
      <c r="E90" s="2"/>
      <c r="F90" s="58"/>
      <c r="G90" s="2"/>
      <c r="H90" s="2"/>
      <c r="I90" s="58"/>
      <c r="J90" s="58"/>
      <c r="L90" s="37">
        <v>2954281</v>
      </c>
    </row>
    <row r="91" spans="1:12" ht="15">
      <c r="A91" s="72">
        <v>36251</v>
      </c>
      <c r="B91" s="58"/>
      <c r="C91" s="2"/>
      <c r="D91" s="2"/>
      <c r="E91" s="2"/>
      <c r="F91" s="58"/>
      <c r="G91" s="2"/>
      <c r="H91" s="2"/>
      <c r="I91" s="58"/>
      <c r="J91" s="58"/>
      <c r="L91" s="37">
        <v>2702815</v>
      </c>
    </row>
    <row r="92" spans="1:12" ht="15">
      <c r="A92" s="72">
        <v>36281</v>
      </c>
      <c r="B92" s="58"/>
      <c r="C92" s="2"/>
      <c r="D92" s="2"/>
      <c r="E92" s="2"/>
      <c r="F92" s="58"/>
      <c r="G92" s="2"/>
      <c r="H92" s="2"/>
      <c r="I92" s="58"/>
      <c r="J92" s="58"/>
      <c r="L92" s="37">
        <v>2867921</v>
      </c>
    </row>
    <row r="93" spans="1:12" ht="15">
      <c r="A93" s="72">
        <v>36312</v>
      </c>
      <c r="B93" s="58"/>
      <c r="C93" s="2"/>
      <c r="D93" s="2"/>
      <c r="E93" s="2"/>
      <c r="F93" s="58"/>
      <c r="G93" s="2"/>
      <c r="H93" s="2"/>
      <c r="I93" s="58"/>
      <c r="J93" s="58"/>
      <c r="L93" s="37">
        <v>3001299</v>
      </c>
    </row>
    <row r="94" spans="1:12" ht="15">
      <c r="A94" s="72">
        <v>36342</v>
      </c>
      <c r="B94" s="58"/>
      <c r="C94" s="2"/>
      <c r="D94" s="2"/>
      <c r="E94" s="2"/>
      <c r="F94" s="58"/>
      <c r="G94" s="2"/>
      <c r="H94" s="2"/>
      <c r="I94" s="58"/>
      <c r="J94" s="58"/>
      <c r="L94" s="37">
        <v>2949372</v>
      </c>
    </row>
    <row r="95" spans="1:12" ht="15">
      <c r="A95" s="72">
        <v>36373</v>
      </c>
      <c r="B95" s="58"/>
      <c r="C95" s="2"/>
      <c r="D95" s="2"/>
      <c r="E95" s="2"/>
      <c r="F95" s="58"/>
      <c r="G95" s="2"/>
      <c r="H95" s="2"/>
      <c r="I95" s="58"/>
      <c r="J95" s="58"/>
      <c r="L95" s="37">
        <v>2574733</v>
      </c>
    </row>
    <row r="96" spans="1:12" ht="15">
      <c r="A96" s="72">
        <v>36404</v>
      </c>
      <c r="B96" s="58"/>
      <c r="C96" s="2"/>
      <c r="D96" s="2"/>
      <c r="E96" s="2"/>
      <c r="F96" s="58"/>
      <c r="G96" s="2"/>
      <c r="H96" s="2"/>
      <c r="I96" s="58"/>
      <c r="J96" s="58"/>
      <c r="L96" s="37">
        <v>2836039</v>
      </c>
    </row>
    <row r="97" spans="1:12" ht="15">
      <c r="A97" s="72">
        <v>36434</v>
      </c>
      <c r="B97" s="58"/>
      <c r="C97" s="2"/>
      <c r="D97" s="2"/>
      <c r="E97" s="2"/>
      <c r="F97" s="58"/>
      <c r="G97" s="2"/>
      <c r="H97" s="2"/>
      <c r="I97" s="58"/>
      <c r="J97" s="58"/>
      <c r="L97" s="37">
        <v>2669443</v>
      </c>
    </row>
    <row r="98" spans="1:12" ht="15">
      <c r="A98" s="72">
        <v>36465</v>
      </c>
      <c r="B98" s="58"/>
      <c r="C98" s="2"/>
      <c r="D98" s="2"/>
      <c r="E98" s="2"/>
      <c r="F98" s="58"/>
      <c r="G98" s="2"/>
      <c r="H98" s="2"/>
      <c r="I98" s="58"/>
      <c r="J98" s="58"/>
      <c r="L98" s="37">
        <v>2952642</v>
      </c>
    </row>
    <row r="99" spans="1:12" ht="15">
      <c r="A99" s="72">
        <v>36495</v>
      </c>
      <c r="B99" s="58"/>
      <c r="C99" s="2"/>
      <c r="D99" s="2"/>
      <c r="E99" s="2"/>
      <c r="F99" s="58"/>
      <c r="G99" s="2"/>
      <c r="H99" s="2"/>
      <c r="I99" s="58"/>
      <c r="J99" s="58"/>
      <c r="L99" s="39">
        <v>2431638</v>
      </c>
    </row>
    <row r="100" spans="1:12" ht="15">
      <c r="A100" s="72">
        <v>36526</v>
      </c>
      <c r="B100" s="58"/>
      <c r="C100" s="2"/>
      <c r="D100" s="2"/>
      <c r="E100" s="2"/>
      <c r="F100" s="58"/>
      <c r="G100" s="2"/>
      <c r="H100" s="2"/>
      <c r="I100" s="58"/>
      <c r="J100" s="58"/>
      <c r="L100" s="35">
        <v>2440645</v>
      </c>
    </row>
    <row r="101" spans="1:12" ht="15">
      <c r="A101" s="72">
        <v>36557</v>
      </c>
      <c r="B101" s="58"/>
      <c r="C101" s="2"/>
      <c r="D101" s="2"/>
      <c r="E101" s="2"/>
      <c r="F101" s="58"/>
      <c r="G101" s="2"/>
      <c r="H101" s="2"/>
      <c r="I101" s="58"/>
      <c r="J101" s="58"/>
      <c r="L101" s="37">
        <v>2996219</v>
      </c>
    </row>
    <row r="102" spans="1:12" ht="15">
      <c r="A102" s="72">
        <v>36586</v>
      </c>
      <c r="B102" s="58"/>
      <c r="C102" s="2"/>
      <c r="D102" s="2"/>
      <c r="E102" s="2"/>
      <c r="F102" s="58"/>
      <c r="G102" s="2"/>
      <c r="H102" s="2"/>
      <c r="I102" s="58"/>
      <c r="J102" s="58"/>
      <c r="L102" s="37">
        <v>3403686</v>
      </c>
    </row>
    <row r="103" spans="1:12" ht="15">
      <c r="A103" s="72">
        <v>36617</v>
      </c>
      <c r="B103" s="58"/>
      <c r="C103" s="2"/>
      <c r="D103" s="2"/>
      <c r="E103" s="2"/>
      <c r="F103" s="58"/>
      <c r="G103" s="2"/>
      <c r="H103" s="2"/>
      <c r="I103" s="58"/>
      <c r="J103" s="58"/>
      <c r="L103" s="37">
        <v>2627446</v>
      </c>
    </row>
    <row r="104" spans="1:12" ht="15">
      <c r="A104" s="72">
        <v>36647</v>
      </c>
      <c r="B104" s="58"/>
      <c r="C104" s="2"/>
      <c r="D104" s="2"/>
      <c r="E104" s="2"/>
      <c r="F104" s="58"/>
      <c r="G104" s="2"/>
      <c r="H104" s="2"/>
      <c r="I104" s="58"/>
      <c r="J104" s="58"/>
      <c r="L104" s="37">
        <v>3255102</v>
      </c>
    </row>
    <row r="105" spans="1:12" ht="15">
      <c r="A105" s="72">
        <v>36678</v>
      </c>
      <c r="B105" s="58"/>
      <c r="C105" s="2"/>
      <c r="D105" s="2"/>
      <c r="E105" s="2"/>
      <c r="F105" s="58"/>
      <c r="G105" s="2"/>
      <c r="H105" s="2"/>
      <c r="I105" s="58"/>
      <c r="J105" s="58"/>
      <c r="L105" s="37">
        <v>3383560</v>
      </c>
    </row>
    <row r="106" spans="1:12" ht="15">
      <c r="A106" s="72">
        <v>36708</v>
      </c>
      <c r="B106" s="58"/>
      <c r="C106" s="2"/>
      <c r="D106" s="2"/>
      <c r="E106" s="2"/>
      <c r="F106" s="58"/>
      <c r="G106" s="2"/>
      <c r="H106" s="2"/>
      <c r="I106" s="58"/>
      <c r="J106" s="58"/>
      <c r="L106" s="37">
        <v>3212235</v>
      </c>
    </row>
    <row r="107" spans="1:12" ht="15">
      <c r="A107" s="72">
        <v>36739</v>
      </c>
      <c r="B107" s="58"/>
      <c r="C107" s="2"/>
      <c r="D107" s="2"/>
      <c r="E107" s="2"/>
      <c r="F107" s="58"/>
      <c r="G107" s="2"/>
      <c r="H107" s="2"/>
      <c r="I107" s="58"/>
      <c r="J107" s="58"/>
      <c r="L107" s="37">
        <v>2918168</v>
      </c>
    </row>
    <row r="108" spans="1:12" ht="15">
      <c r="A108" s="72">
        <v>36770</v>
      </c>
      <c r="B108" s="58"/>
      <c r="C108" s="2"/>
      <c r="D108" s="2"/>
      <c r="E108" s="2"/>
      <c r="F108" s="58"/>
      <c r="G108" s="2"/>
      <c r="H108" s="2"/>
      <c r="I108" s="58"/>
      <c r="J108" s="58"/>
      <c r="L108" s="37">
        <v>3197242</v>
      </c>
    </row>
    <row r="109" spans="1:12" ht="15">
      <c r="A109" s="72">
        <v>36800</v>
      </c>
      <c r="B109" s="58"/>
      <c r="C109" s="2"/>
      <c r="D109" s="2"/>
      <c r="E109" s="2"/>
      <c r="F109" s="58"/>
      <c r="G109" s="2"/>
      <c r="H109" s="2"/>
      <c r="I109" s="58"/>
      <c r="J109" s="58"/>
      <c r="L109" s="37">
        <v>3081620</v>
      </c>
    </row>
    <row r="110" spans="1:12" ht="15">
      <c r="A110" s="72">
        <v>36831</v>
      </c>
      <c r="B110" s="58"/>
      <c r="C110" s="2"/>
      <c r="D110" s="2"/>
      <c r="E110" s="2"/>
      <c r="F110" s="58"/>
      <c r="G110" s="2"/>
      <c r="H110" s="2"/>
      <c r="I110" s="58"/>
      <c r="J110" s="58"/>
      <c r="L110" s="37">
        <v>3248338</v>
      </c>
    </row>
    <row r="111" spans="1:12" ht="15">
      <c r="A111" s="72">
        <v>36861</v>
      </c>
      <c r="B111" s="58"/>
      <c r="C111" s="2"/>
      <c r="D111" s="2"/>
      <c r="E111" s="2"/>
      <c r="F111" s="58"/>
      <c r="G111" s="2"/>
      <c r="H111" s="2"/>
      <c r="I111" s="58"/>
      <c r="J111" s="58"/>
      <c r="L111" s="39">
        <v>2490853</v>
      </c>
    </row>
    <row r="112" spans="1:12" ht="15">
      <c r="A112" s="72">
        <v>36892</v>
      </c>
      <c r="B112" s="58"/>
      <c r="C112" s="2"/>
      <c r="D112" s="2"/>
      <c r="E112" s="2"/>
      <c r="F112" s="58"/>
      <c r="G112" s="2"/>
      <c r="H112" s="2"/>
      <c r="I112" s="58"/>
      <c r="J112" s="58"/>
      <c r="L112" s="35">
        <v>2898031</v>
      </c>
    </row>
    <row r="113" spans="1:12" ht="15">
      <c r="A113" s="72">
        <v>36923</v>
      </c>
      <c r="B113" s="58"/>
      <c r="C113" s="2"/>
      <c r="D113" s="2"/>
      <c r="E113" s="2"/>
      <c r="F113" s="58"/>
      <c r="G113" s="2"/>
      <c r="H113" s="2"/>
      <c r="I113" s="58"/>
      <c r="J113" s="58"/>
      <c r="L113" s="37">
        <v>3067518</v>
      </c>
    </row>
    <row r="114" spans="1:12" ht="15">
      <c r="A114" s="72">
        <v>36951</v>
      </c>
      <c r="B114" s="58"/>
      <c r="C114" s="2"/>
      <c r="D114" s="2"/>
      <c r="E114" s="2"/>
      <c r="F114" s="58"/>
      <c r="G114" s="2"/>
      <c r="H114" s="2"/>
      <c r="I114" s="58"/>
      <c r="J114" s="58"/>
      <c r="L114" s="37">
        <v>3426352</v>
      </c>
    </row>
    <row r="115" spans="1:12" ht="15">
      <c r="A115" s="72">
        <v>36982</v>
      </c>
      <c r="B115" s="58"/>
      <c r="C115" s="2"/>
      <c r="D115" s="2"/>
      <c r="E115" s="2"/>
      <c r="F115" s="58"/>
      <c r="G115" s="2"/>
      <c r="H115" s="2"/>
      <c r="I115" s="58"/>
      <c r="J115" s="58"/>
      <c r="L115" s="37">
        <v>3127184</v>
      </c>
    </row>
    <row r="116" spans="1:12" ht="15">
      <c r="A116" s="72">
        <v>37012</v>
      </c>
      <c r="B116" s="58"/>
      <c r="C116" s="2"/>
      <c r="D116" s="2"/>
      <c r="E116" s="2"/>
      <c r="F116" s="58"/>
      <c r="G116" s="2"/>
      <c r="H116" s="2"/>
      <c r="I116" s="58"/>
      <c r="J116" s="58"/>
      <c r="L116" s="37">
        <v>3713246</v>
      </c>
    </row>
    <row r="117" spans="1:12" ht="15">
      <c r="A117" s="72">
        <v>37043</v>
      </c>
      <c r="B117" s="58"/>
      <c r="C117" s="2"/>
      <c r="D117" s="2"/>
      <c r="E117" s="2"/>
      <c r="F117" s="58"/>
      <c r="G117" s="2"/>
      <c r="H117" s="2"/>
      <c r="I117" s="58"/>
      <c r="J117" s="58"/>
      <c r="L117" s="37">
        <v>3583650</v>
      </c>
    </row>
    <row r="118" spans="1:12" ht="15">
      <c r="A118" s="72">
        <v>37073</v>
      </c>
      <c r="B118" s="58"/>
      <c r="C118" s="2"/>
      <c r="D118" s="2"/>
      <c r="E118" s="2"/>
      <c r="F118" s="58"/>
      <c r="G118" s="2"/>
      <c r="H118" s="2"/>
      <c r="I118" s="58"/>
      <c r="J118" s="58"/>
      <c r="L118" s="37">
        <v>3649777</v>
      </c>
    </row>
    <row r="119" spans="1:12" ht="15">
      <c r="A119" s="72">
        <v>37104</v>
      </c>
      <c r="B119" s="58"/>
      <c r="C119" s="2"/>
      <c r="D119" s="2"/>
      <c r="E119" s="2"/>
      <c r="F119" s="58"/>
      <c r="G119" s="2"/>
      <c r="H119" s="2"/>
      <c r="I119" s="58"/>
      <c r="J119" s="58"/>
      <c r="L119" s="37">
        <v>3119715</v>
      </c>
    </row>
    <row r="120" spans="1:12" ht="15">
      <c r="A120" s="72">
        <v>37135</v>
      </c>
      <c r="B120" s="58"/>
      <c r="C120" s="2"/>
      <c r="D120" s="2"/>
      <c r="E120" s="2"/>
      <c r="F120" s="58"/>
      <c r="G120" s="2"/>
      <c r="H120" s="2"/>
      <c r="I120" s="58"/>
      <c r="J120" s="58"/>
      <c r="L120" s="37">
        <v>3194851</v>
      </c>
    </row>
    <row r="121" spans="1:12" ht="15">
      <c r="A121" s="72">
        <v>37165</v>
      </c>
      <c r="B121" s="58"/>
      <c r="C121" s="2"/>
      <c r="D121" s="2"/>
      <c r="E121" s="2"/>
      <c r="F121" s="58"/>
      <c r="G121" s="2"/>
      <c r="H121" s="2"/>
      <c r="I121" s="58"/>
      <c r="J121" s="58"/>
      <c r="L121" s="37">
        <v>3758260</v>
      </c>
    </row>
    <row r="122" spans="1:12" ht="15">
      <c r="A122" s="72">
        <v>37196</v>
      </c>
      <c r="B122" s="58"/>
      <c r="C122" s="2"/>
      <c r="D122" s="2"/>
      <c r="E122" s="2"/>
      <c r="F122" s="58"/>
      <c r="G122" s="2"/>
      <c r="H122" s="2"/>
      <c r="I122" s="58"/>
      <c r="J122" s="58"/>
      <c r="L122" s="37">
        <v>3418168</v>
      </c>
    </row>
    <row r="123" spans="1:12" ht="15">
      <c r="A123" s="72">
        <v>37226</v>
      </c>
      <c r="B123" s="58"/>
      <c r="C123" s="2"/>
      <c r="D123" s="2"/>
      <c r="E123" s="2"/>
      <c r="F123" s="58"/>
      <c r="G123" s="2"/>
      <c r="H123" s="2"/>
      <c r="I123" s="58"/>
      <c r="J123" s="58"/>
      <c r="L123" s="39">
        <v>2526234</v>
      </c>
    </row>
    <row r="124" spans="1:12" ht="15">
      <c r="A124" s="72">
        <v>37257</v>
      </c>
      <c r="B124" s="58"/>
      <c r="C124" s="2"/>
      <c r="D124" s="2"/>
      <c r="E124" s="2"/>
      <c r="F124" s="58"/>
      <c r="G124" s="2"/>
      <c r="H124" s="2"/>
      <c r="I124" s="58"/>
      <c r="J124" s="58"/>
      <c r="L124" s="35">
        <v>3254020</v>
      </c>
    </row>
    <row r="125" spans="1:12" ht="15">
      <c r="A125" s="72">
        <v>37288</v>
      </c>
      <c r="B125" s="58"/>
      <c r="C125" s="2"/>
      <c r="D125" s="2"/>
      <c r="E125" s="2"/>
      <c r="F125" s="58"/>
      <c r="G125" s="2"/>
      <c r="H125" s="2"/>
      <c r="I125" s="58"/>
      <c r="J125" s="58"/>
      <c r="L125" s="37">
        <v>3383127</v>
      </c>
    </row>
    <row r="126" spans="1:12" ht="15">
      <c r="A126" s="72">
        <v>37316</v>
      </c>
      <c r="B126" s="58"/>
      <c r="C126" s="2"/>
      <c r="D126" s="2"/>
      <c r="E126" s="2"/>
      <c r="F126" s="58"/>
      <c r="G126" s="2"/>
      <c r="H126" s="2"/>
      <c r="I126" s="58"/>
      <c r="J126" s="58"/>
      <c r="L126" s="37">
        <v>3128488</v>
      </c>
    </row>
    <row r="127" spans="1:12" ht="15">
      <c r="A127" s="72">
        <v>37347</v>
      </c>
      <c r="B127" s="58"/>
      <c r="C127" s="2"/>
      <c r="D127" s="2"/>
      <c r="E127" s="2"/>
      <c r="F127" s="58"/>
      <c r="G127" s="2"/>
      <c r="H127" s="2"/>
      <c r="I127" s="58"/>
      <c r="J127" s="58"/>
      <c r="L127" s="37">
        <v>3680218</v>
      </c>
    </row>
    <row r="128" spans="1:12" ht="15">
      <c r="A128" s="72">
        <v>37377</v>
      </c>
      <c r="B128" s="58"/>
      <c r="C128" s="2"/>
      <c r="D128" s="2"/>
      <c r="E128" s="2"/>
      <c r="F128" s="58"/>
      <c r="G128" s="2"/>
      <c r="H128" s="2"/>
      <c r="I128" s="58"/>
      <c r="J128" s="58"/>
      <c r="L128" s="37">
        <v>3718815</v>
      </c>
    </row>
    <row r="129" spans="1:12" ht="15">
      <c r="A129" s="72">
        <v>37408</v>
      </c>
      <c r="B129" s="58"/>
      <c r="C129" s="2"/>
      <c r="D129" s="2"/>
      <c r="E129" s="2"/>
      <c r="F129" s="58"/>
      <c r="G129" s="2"/>
      <c r="H129" s="2"/>
      <c r="I129" s="58"/>
      <c r="J129" s="58"/>
      <c r="L129" s="37">
        <v>3456679</v>
      </c>
    </row>
    <row r="130" spans="1:12" ht="15">
      <c r="A130" s="72">
        <v>37438</v>
      </c>
      <c r="B130" s="58"/>
      <c r="C130" s="2"/>
      <c r="D130" s="2"/>
      <c r="E130" s="2"/>
      <c r="F130" s="58"/>
      <c r="G130" s="2"/>
      <c r="H130" s="2"/>
      <c r="I130" s="58"/>
      <c r="J130" s="58"/>
      <c r="L130" s="37">
        <v>4007781</v>
      </c>
    </row>
    <row r="131" spans="1:12" ht="15">
      <c r="A131" s="72">
        <v>37469</v>
      </c>
      <c r="B131" s="58"/>
      <c r="C131" s="2"/>
      <c r="D131" s="2"/>
      <c r="E131" s="2"/>
      <c r="F131" s="58"/>
      <c r="G131" s="2"/>
      <c r="H131" s="2"/>
      <c r="I131" s="58"/>
      <c r="J131" s="58"/>
      <c r="L131" s="37">
        <v>3094233</v>
      </c>
    </row>
    <row r="132" spans="1:12" ht="15">
      <c r="A132" s="72">
        <v>37500</v>
      </c>
      <c r="B132" s="58"/>
      <c r="C132" s="2"/>
      <c r="D132" s="2"/>
      <c r="E132" s="2"/>
      <c r="F132" s="58"/>
      <c r="G132" s="2"/>
      <c r="H132" s="2"/>
      <c r="I132" s="58"/>
      <c r="J132" s="58"/>
      <c r="L132" s="37">
        <v>3517534</v>
      </c>
    </row>
    <row r="133" spans="1:12" ht="15">
      <c r="A133" s="72">
        <v>37530</v>
      </c>
      <c r="B133" s="58"/>
      <c r="C133" s="2"/>
      <c r="D133" s="2"/>
      <c r="E133" s="2"/>
      <c r="F133" s="58"/>
      <c r="G133" s="2"/>
      <c r="H133" s="2"/>
      <c r="I133" s="58"/>
      <c r="J133" s="58"/>
      <c r="L133" s="37">
        <v>3959012</v>
      </c>
    </row>
    <row r="134" spans="1:12" ht="15">
      <c r="A134" s="72">
        <v>37561</v>
      </c>
      <c r="B134" s="58"/>
      <c r="C134" s="2"/>
      <c r="D134" s="2"/>
      <c r="E134" s="2"/>
      <c r="F134" s="58"/>
      <c r="G134" s="2"/>
      <c r="H134" s="2"/>
      <c r="I134" s="58"/>
      <c r="J134" s="58"/>
      <c r="L134" s="37">
        <v>3421528</v>
      </c>
    </row>
    <row r="135" spans="1:12" ht="15">
      <c r="A135" s="72">
        <v>37591</v>
      </c>
      <c r="B135" s="58"/>
      <c r="C135" s="2"/>
      <c r="D135" s="2"/>
      <c r="E135" s="2"/>
      <c r="F135" s="58"/>
      <c r="G135" s="2"/>
      <c r="H135" s="2"/>
      <c r="I135" s="58"/>
      <c r="J135" s="58"/>
      <c r="L135" s="39">
        <v>2684222</v>
      </c>
    </row>
    <row r="136" spans="1:12" ht="15">
      <c r="A136" s="72">
        <v>37622</v>
      </c>
      <c r="B136" s="58"/>
      <c r="C136" s="2"/>
      <c r="D136" s="2"/>
      <c r="E136" s="2"/>
      <c r="F136" s="58"/>
      <c r="G136" s="2"/>
      <c r="H136" s="2"/>
      <c r="I136" s="58"/>
      <c r="J136" s="58"/>
      <c r="L136" s="35">
        <v>3173405</v>
      </c>
    </row>
    <row r="137" spans="1:12" ht="15">
      <c r="A137" s="72">
        <v>37653</v>
      </c>
      <c r="B137" s="58"/>
      <c r="C137" s="2"/>
      <c r="D137" s="2"/>
      <c r="E137" s="2"/>
      <c r="F137" s="58"/>
      <c r="G137" s="2"/>
      <c r="H137" s="2"/>
      <c r="I137" s="58"/>
      <c r="J137" s="58"/>
      <c r="L137" s="37">
        <v>3328813</v>
      </c>
    </row>
    <row r="138" spans="1:12" ht="15">
      <c r="A138" s="72">
        <v>37681</v>
      </c>
      <c r="B138" s="58"/>
      <c r="C138" s="2"/>
      <c r="D138" s="2"/>
      <c r="E138" s="2"/>
      <c r="F138" s="58"/>
      <c r="G138" s="2"/>
      <c r="H138" s="2"/>
      <c r="I138" s="58"/>
      <c r="J138" s="58"/>
      <c r="L138" s="37">
        <v>3825087</v>
      </c>
    </row>
    <row r="139" spans="1:12" ht="15">
      <c r="A139" s="72">
        <v>37712</v>
      </c>
      <c r="B139" s="58"/>
      <c r="C139" s="2"/>
      <c r="D139" s="2"/>
      <c r="E139" s="2"/>
      <c r="F139" s="58"/>
      <c r="G139" s="2"/>
      <c r="H139" s="2"/>
      <c r="I139" s="58"/>
      <c r="J139" s="58"/>
      <c r="L139" s="37">
        <v>3720549</v>
      </c>
    </row>
    <row r="140" spans="1:12" ht="15">
      <c r="A140" s="72">
        <v>37742</v>
      </c>
      <c r="B140" s="58"/>
      <c r="C140" s="2"/>
      <c r="D140" s="2"/>
      <c r="E140" s="2"/>
      <c r="F140" s="58"/>
      <c r="G140" s="2"/>
      <c r="H140" s="2"/>
      <c r="I140" s="58"/>
      <c r="J140" s="58"/>
      <c r="L140" s="37">
        <v>3942384</v>
      </c>
    </row>
    <row r="141" spans="1:12" ht="15">
      <c r="A141" s="72">
        <v>37773</v>
      </c>
      <c r="B141" s="58"/>
      <c r="C141" s="2"/>
      <c r="D141" s="2"/>
      <c r="E141" s="2"/>
      <c r="F141" s="58"/>
      <c r="G141" s="2"/>
      <c r="H141" s="2"/>
      <c r="I141" s="58"/>
      <c r="J141" s="58"/>
      <c r="L141" s="37">
        <v>3952591</v>
      </c>
    </row>
    <row r="142" spans="1:12" ht="15">
      <c r="A142" s="72">
        <v>37803</v>
      </c>
      <c r="B142" s="58"/>
      <c r="C142" s="2"/>
      <c r="D142" s="2"/>
      <c r="E142" s="2"/>
      <c r="F142" s="58"/>
      <c r="G142" s="2"/>
      <c r="H142" s="2"/>
      <c r="I142" s="58"/>
      <c r="J142" s="58"/>
      <c r="L142" s="37">
        <v>4232726</v>
      </c>
    </row>
    <row r="143" spans="1:12" ht="15">
      <c r="A143" s="72">
        <v>37834</v>
      </c>
      <c r="B143" s="58"/>
      <c r="C143" s="2"/>
      <c r="D143" s="2"/>
      <c r="E143" s="2"/>
      <c r="F143" s="58"/>
      <c r="G143" s="2"/>
      <c r="H143" s="2"/>
      <c r="I143" s="58"/>
      <c r="J143" s="58"/>
      <c r="L143" s="37">
        <v>3123510</v>
      </c>
    </row>
    <row r="144" spans="1:12" ht="15">
      <c r="A144" s="72">
        <v>37865</v>
      </c>
      <c r="B144" s="58"/>
      <c r="C144" s="2"/>
      <c r="D144" s="2"/>
      <c r="E144" s="2"/>
      <c r="F144" s="58"/>
      <c r="G144" s="2"/>
      <c r="H144" s="2"/>
      <c r="I144" s="58"/>
      <c r="J144" s="58"/>
      <c r="L144" s="37">
        <v>3921625</v>
      </c>
    </row>
    <row r="145" spans="1:12" ht="15">
      <c r="A145" s="72">
        <v>37895</v>
      </c>
      <c r="B145" s="58"/>
      <c r="C145" s="2"/>
      <c r="D145" s="2"/>
      <c r="E145" s="2"/>
      <c r="F145" s="58"/>
      <c r="G145" s="2"/>
      <c r="H145" s="2"/>
      <c r="I145" s="58"/>
      <c r="J145" s="58"/>
      <c r="L145" s="37">
        <v>3986712</v>
      </c>
    </row>
    <row r="146" spans="1:12" ht="15">
      <c r="A146" s="72">
        <v>37926</v>
      </c>
      <c r="B146" s="58"/>
      <c r="C146" s="2"/>
      <c r="D146" s="2"/>
      <c r="E146" s="2"/>
      <c r="F146" s="58"/>
      <c r="G146" s="2"/>
      <c r="H146" s="2"/>
      <c r="I146" s="58"/>
      <c r="J146" s="58"/>
      <c r="L146" s="37">
        <v>3694148</v>
      </c>
    </row>
    <row r="147" spans="1:12" ht="15">
      <c r="A147" s="72">
        <v>37956</v>
      </c>
      <c r="B147" s="58"/>
      <c r="C147" s="2"/>
      <c r="D147" s="2"/>
      <c r="E147" s="2"/>
      <c r="F147" s="58"/>
      <c r="G147" s="2"/>
      <c r="H147" s="2"/>
      <c r="I147" s="58"/>
      <c r="J147" s="58"/>
      <c r="L147" s="39">
        <v>3061962</v>
      </c>
    </row>
    <row r="148" spans="1:12" ht="15">
      <c r="A148" s="72">
        <v>37987</v>
      </c>
      <c r="B148" s="58"/>
      <c r="C148" s="2"/>
      <c r="D148" s="2"/>
      <c r="E148" s="2"/>
      <c r="F148" s="58"/>
      <c r="G148" s="2"/>
      <c r="H148" s="2"/>
      <c r="I148" s="58"/>
      <c r="J148" s="58"/>
      <c r="L148" s="35">
        <v>3257241</v>
      </c>
    </row>
    <row r="149" spans="1:12" ht="15">
      <c r="A149" s="72">
        <v>38018</v>
      </c>
      <c r="B149" s="58"/>
      <c r="C149" s="2"/>
      <c r="D149" s="2"/>
      <c r="E149" s="2"/>
      <c r="F149" s="58"/>
      <c r="G149" s="2"/>
      <c r="H149" s="2"/>
      <c r="I149" s="58"/>
      <c r="J149" s="58"/>
      <c r="L149" s="37">
        <v>3615315</v>
      </c>
    </row>
    <row r="150" spans="1:12" ht="15">
      <c r="A150" s="72">
        <v>38047</v>
      </c>
      <c r="B150" s="58"/>
      <c r="C150" s="2"/>
      <c r="D150" s="2"/>
      <c r="E150" s="2"/>
      <c r="F150" s="58"/>
      <c r="G150" s="2"/>
      <c r="H150" s="2"/>
      <c r="I150" s="58"/>
      <c r="J150" s="58"/>
      <c r="L150" s="37">
        <v>4120240</v>
      </c>
    </row>
    <row r="151" spans="1:12" ht="15">
      <c r="A151" s="72">
        <v>38078</v>
      </c>
      <c r="B151" s="58"/>
      <c r="C151" s="2"/>
      <c r="D151" s="2"/>
      <c r="E151" s="2"/>
      <c r="F151" s="58"/>
      <c r="G151" s="2"/>
      <c r="H151" s="2"/>
      <c r="I151" s="58"/>
      <c r="J151" s="58"/>
      <c r="L151" s="37">
        <v>3755569</v>
      </c>
    </row>
    <row r="152" spans="1:12" ht="15">
      <c r="A152" s="72">
        <v>38108</v>
      </c>
      <c r="B152" s="58"/>
      <c r="C152" s="2"/>
      <c r="D152" s="2"/>
      <c r="E152" s="2"/>
      <c r="F152" s="58"/>
      <c r="G152" s="2"/>
      <c r="H152" s="2"/>
      <c r="I152" s="58"/>
      <c r="J152" s="58"/>
      <c r="L152" s="37">
        <v>3938489</v>
      </c>
    </row>
    <row r="153" spans="1:12" ht="15">
      <c r="A153" s="72">
        <v>38139</v>
      </c>
      <c r="B153" s="58"/>
      <c r="C153" s="2"/>
      <c r="D153" s="2"/>
      <c r="E153" s="2"/>
      <c r="F153" s="58"/>
      <c r="G153" s="2"/>
      <c r="H153" s="2"/>
      <c r="I153" s="58"/>
      <c r="J153" s="58"/>
      <c r="L153" s="37">
        <v>4283160</v>
      </c>
    </row>
    <row r="154" spans="1:12" ht="15">
      <c r="A154" s="72">
        <v>38169</v>
      </c>
      <c r="B154" s="58"/>
      <c r="C154" s="2"/>
      <c r="D154" s="2"/>
      <c r="E154" s="2"/>
      <c r="F154" s="58"/>
      <c r="G154" s="2"/>
      <c r="H154" s="2"/>
      <c r="I154" s="58"/>
      <c r="J154" s="58"/>
      <c r="L154" s="37">
        <v>4235158</v>
      </c>
    </row>
    <row r="155" spans="1:12" ht="15">
      <c r="A155" s="72">
        <v>38200</v>
      </c>
      <c r="B155" s="58"/>
      <c r="C155" s="2"/>
      <c r="D155" s="2"/>
      <c r="E155" s="2"/>
      <c r="F155" s="58"/>
      <c r="G155" s="2"/>
      <c r="H155" s="2"/>
      <c r="I155" s="58"/>
      <c r="J155" s="58"/>
      <c r="L155" s="37">
        <v>3466199</v>
      </c>
    </row>
    <row r="156" spans="1:12" ht="15">
      <c r="A156" s="72">
        <v>38231</v>
      </c>
      <c r="B156" s="58"/>
      <c r="C156" s="2"/>
      <c r="D156" s="2"/>
      <c r="E156" s="2"/>
      <c r="F156" s="58"/>
      <c r="G156" s="2"/>
      <c r="H156" s="2"/>
      <c r="I156" s="58"/>
      <c r="J156" s="58"/>
      <c r="L156" s="37">
        <v>4099322</v>
      </c>
    </row>
    <row r="157" spans="1:12" ht="15">
      <c r="A157" s="72">
        <v>38261</v>
      </c>
      <c r="B157" s="58"/>
      <c r="C157" s="2"/>
      <c r="D157" s="2"/>
      <c r="E157" s="2"/>
      <c r="F157" s="58"/>
      <c r="G157" s="2"/>
      <c r="H157" s="2"/>
      <c r="I157" s="58"/>
      <c r="J157" s="58"/>
      <c r="L157" s="37">
        <v>3800888</v>
      </c>
    </row>
    <row r="158" spans="1:12" ht="15">
      <c r="A158" s="72">
        <v>38292</v>
      </c>
      <c r="B158" s="58"/>
      <c r="C158" s="2"/>
      <c r="D158" s="2"/>
      <c r="E158" s="2"/>
      <c r="F158" s="58"/>
      <c r="G158" s="2"/>
      <c r="H158" s="2"/>
      <c r="I158" s="58"/>
      <c r="J158" s="58"/>
      <c r="L158" s="37">
        <v>4281704</v>
      </c>
    </row>
    <row r="159" spans="1:12" ht="15">
      <c r="A159" s="72">
        <v>38322</v>
      </c>
      <c r="B159" s="58"/>
      <c r="C159" s="2"/>
      <c r="D159" s="2"/>
      <c r="E159" s="2"/>
      <c r="F159" s="58"/>
      <c r="G159" s="2"/>
      <c r="H159" s="2"/>
      <c r="I159" s="58"/>
      <c r="J159" s="58"/>
      <c r="L159" s="39">
        <v>3221890</v>
      </c>
    </row>
    <row r="160" spans="1:12" ht="15">
      <c r="A160" s="72">
        <v>38353</v>
      </c>
      <c r="B160" s="58"/>
      <c r="C160" s="2"/>
      <c r="D160" s="2"/>
      <c r="E160" s="2"/>
      <c r="F160" s="58"/>
      <c r="G160" s="2"/>
      <c r="H160" s="2"/>
      <c r="I160" s="58"/>
      <c r="J160" s="58"/>
      <c r="L160" s="35">
        <v>3350544</v>
      </c>
    </row>
    <row r="161" spans="1:12" ht="15">
      <c r="A161" s="72">
        <v>38384</v>
      </c>
      <c r="B161" s="58"/>
      <c r="C161" s="2"/>
      <c r="D161" s="2"/>
      <c r="E161" s="2"/>
      <c r="F161" s="58"/>
      <c r="G161" s="2"/>
      <c r="H161" s="2"/>
      <c r="I161" s="58"/>
      <c r="J161" s="58"/>
      <c r="L161" s="37">
        <v>3750656</v>
      </c>
    </row>
    <row r="162" spans="1:12" ht="15">
      <c r="A162" s="72">
        <v>38412</v>
      </c>
      <c r="B162" s="58"/>
      <c r="C162" s="2"/>
      <c r="D162" s="2"/>
      <c r="E162" s="2"/>
      <c r="F162" s="58"/>
      <c r="G162" s="2"/>
      <c r="H162" s="2"/>
      <c r="I162" s="58"/>
      <c r="J162" s="58"/>
      <c r="L162" s="37">
        <v>4167809</v>
      </c>
    </row>
    <row r="163" spans="1:12" ht="15">
      <c r="A163" s="72">
        <v>38443</v>
      </c>
      <c r="B163" s="58"/>
      <c r="C163" s="2"/>
      <c r="D163" s="2"/>
      <c r="E163" s="2"/>
      <c r="F163" s="58"/>
      <c r="G163" s="2"/>
      <c r="H163" s="2"/>
      <c r="I163" s="58"/>
      <c r="J163" s="58"/>
      <c r="L163" s="37">
        <v>4552605</v>
      </c>
    </row>
    <row r="164" spans="1:12" ht="15">
      <c r="A164" s="72">
        <v>38473</v>
      </c>
      <c r="B164" s="58"/>
      <c r="C164" s="2"/>
      <c r="D164" s="2"/>
      <c r="E164" s="2"/>
      <c r="F164" s="58"/>
      <c r="G164" s="2"/>
      <c r="H164" s="2"/>
      <c r="I164" s="58"/>
      <c r="J164" s="58"/>
      <c r="L164" s="37">
        <v>4530415</v>
      </c>
    </row>
    <row r="165" spans="1:12" ht="15">
      <c r="A165" s="72">
        <v>38504</v>
      </c>
      <c r="B165" s="58"/>
      <c r="C165" s="2"/>
      <c r="D165" s="2"/>
      <c r="E165" s="2"/>
      <c r="F165" s="58"/>
      <c r="G165" s="2"/>
      <c r="H165" s="2"/>
      <c r="I165" s="58"/>
      <c r="J165" s="58"/>
      <c r="L165" s="37">
        <v>4604544</v>
      </c>
    </row>
    <row r="166" spans="1:12" ht="15">
      <c r="A166" s="72">
        <v>38534</v>
      </c>
      <c r="B166" s="58"/>
      <c r="C166" s="2"/>
      <c r="D166" s="2"/>
      <c r="E166" s="2"/>
      <c r="F166" s="58"/>
      <c r="G166" s="2"/>
      <c r="H166" s="2"/>
      <c r="I166" s="58"/>
      <c r="J166" s="58"/>
      <c r="L166" s="37">
        <v>4348392</v>
      </c>
    </row>
    <row r="167" spans="1:12" ht="15">
      <c r="A167" s="72">
        <v>38565</v>
      </c>
      <c r="B167" s="58"/>
      <c r="C167" s="2"/>
      <c r="D167" s="2"/>
      <c r="E167" s="2"/>
      <c r="F167" s="58"/>
      <c r="G167" s="2"/>
      <c r="H167" s="2"/>
      <c r="I167" s="58"/>
      <c r="J167" s="58"/>
      <c r="L167" s="37">
        <v>3956932</v>
      </c>
    </row>
    <row r="168" spans="1:12" ht="15">
      <c r="A168" s="72">
        <v>38596</v>
      </c>
      <c r="B168" s="58"/>
      <c r="C168" s="2"/>
      <c r="D168" s="2"/>
      <c r="E168" s="2"/>
      <c r="F168" s="58"/>
      <c r="G168" s="2"/>
      <c r="H168" s="2"/>
      <c r="I168" s="58"/>
      <c r="J168" s="58"/>
      <c r="L168" s="37">
        <v>4456729</v>
      </c>
    </row>
    <row r="169" spans="1:12" ht="15">
      <c r="A169" s="72">
        <v>38626</v>
      </c>
      <c r="B169" s="58"/>
      <c r="C169" s="2"/>
      <c r="D169" s="2"/>
      <c r="E169" s="2"/>
      <c r="F169" s="58"/>
      <c r="G169" s="2"/>
      <c r="H169" s="2"/>
      <c r="I169" s="58"/>
      <c r="J169" s="58"/>
      <c r="L169" s="37">
        <v>4080353</v>
      </c>
    </row>
    <row r="170" spans="1:12" ht="15">
      <c r="A170" s="72">
        <v>38657</v>
      </c>
      <c r="B170" s="58"/>
      <c r="C170" s="2"/>
      <c r="D170" s="2"/>
      <c r="E170" s="2"/>
      <c r="F170" s="58"/>
      <c r="G170" s="2"/>
      <c r="H170" s="2"/>
      <c r="I170" s="58"/>
      <c r="J170" s="58"/>
      <c r="L170" s="37">
        <v>4423991</v>
      </c>
    </row>
    <row r="171" spans="1:12" ht="15">
      <c r="A171" s="72">
        <v>38687</v>
      </c>
      <c r="B171" s="58"/>
      <c r="C171" s="2"/>
      <c r="D171" s="2"/>
      <c r="E171" s="2"/>
      <c r="F171" s="58"/>
      <c r="G171" s="2"/>
      <c r="H171" s="2"/>
      <c r="I171" s="58"/>
      <c r="J171" s="58"/>
      <c r="L171" s="39">
        <v>3531400</v>
      </c>
    </row>
    <row r="172" spans="1:12" ht="15">
      <c r="A172" s="72">
        <v>38718</v>
      </c>
      <c r="B172" s="58"/>
      <c r="C172" s="2"/>
      <c r="D172" s="2"/>
      <c r="E172" s="2"/>
      <c r="F172" s="58"/>
      <c r="G172" s="2"/>
      <c r="H172" s="2"/>
      <c r="I172" s="58"/>
      <c r="J172" s="58"/>
      <c r="L172" s="35">
        <v>3827218</v>
      </c>
    </row>
    <row r="173" spans="1:12" ht="15">
      <c r="A173" s="72">
        <v>38749</v>
      </c>
      <c r="B173" s="58"/>
      <c r="C173" s="2"/>
      <c r="D173" s="2"/>
      <c r="E173" s="2"/>
      <c r="F173" s="58"/>
      <c r="G173" s="2"/>
      <c r="H173" s="2"/>
      <c r="I173" s="58"/>
      <c r="J173" s="58"/>
      <c r="L173" s="37">
        <v>4206233</v>
      </c>
    </row>
    <row r="174" spans="1:12" ht="15">
      <c r="A174" s="72">
        <v>38777</v>
      </c>
      <c r="B174" s="58"/>
      <c r="C174" s="2"/>
      <c r="D174" s="2"/>
      <c r="E174" s="2"/>
      <c r="F174" s="58"/>
      <c r="G174" s="2"/>
      <c r="H174" s="2"/>
      <c r="I174" s="58"/>
      <c r="J174" s="58"/>
      <c r="L174" s="37">
        <v>5090575</v>
      </c>
    </row>
    <row r="175" spans="1:12" ht="15">
      <c r="A175" s="72">
        <v>38808</v>
      </c>
      <c r="B175" s="58"/>
      <c r="C175" s="2"/>
      <c r="D175" s="2"/>
      <c r="E175" s="2"/>
      <c r="F175" s="58"/>
      <c r="G175" s="2"/>
      <c r="H175" s="2"/>
      <c r="I175" s="58"/>
      <c r="J175" s="58"/>
      <c r="L175" s="37">
        <v>4102035</v>
      </c>
    </row>
    <row r="176" spans="1:12" ht="15">
      <c r="A176" s="72">
        <v>38838</v>
      </c>
      <c r="B176" s="58"/>
      <c r="C176" s="2"/>
      <c r="D176" s="2"/>
      <c r="E176" s="2"/>
      <c r="F176" s="58"/>
      <c r="G176" s="2"/>
      <c r="H176" s="2"/>
      <c r="I176" s="58"/>
      <c r="J176" s="58"/>
      <c r="L176" s="37">
        <v>5011908</v>
      </c>
    </row>
    <row r="177" spans="1:12" ht="15">
      <c r="A177" s="72">
        <v>38869</v>
      </c>
      <c r="B177" s="58"/>
      <c r="C177" s="2"/>
      <c r="D177" s="2"/>
      <c r="E177" s="2"/>
      <c r="F177" s="58"/>
      <c r="G177" s="2"/>
      <c r="H177" s="2"/>
      <c r="I177" s="58"/>
      <c r="J177" s="58"/>
      <c r="L177" s="37">
        <v>5070746</v>
      </c>
    </row>
    <row r="178" spans="1:12" ht="15">
      <c r="A178" s="72">
        <v>38899</v>
      </c>
      <c r="B178" s="58"/>
      <c r="C178" s="2"/>
      <c r="D178" s="2"/>
      <c r="E178" s="2"/>
      <c r="F178" s="58"/>
      <c r="G178" s="2"/>
      <c r="H178" s="2"/>
      <c r="I178" s="58"/>
      <c r="J178" s="58"/>
      <c r="L178" s="37">
        <v>4766835</v>
      </c>
    </row>
    <row r="179" spans="1:12" ht="15">
      <c r="A179" s="72">
        <v>38930</v>
      </c>
      <c r="B179" s="58"/>
      <c r="C179" s="2"/>
      <c r="D179" s="2"/>
      <c r="E179" s="2"/>
      <c r="F179" s="58"/>
      <c r="G179" s="2"/>
      <c r="H179" s="2"/>
      <c r="I179" s="58"/>
      <c r="J179" s="58"/>
      <c r="L179" s="37">
        <v>4184122</v>
      </c>
    </row>
    <row r="180" spans="1:12" ht="15">
      <c r="A180" s="72">
        <v>38961</v>
      </c>
      <c r="B180" s="58"/>
      <c r="C180" s="2"/>
      <c r="D180" s="2"/>
      <c r="E180" s="2"/>
      <c r="F180" s="58"/>
      <c r="G180" s="2"/>
      <c r="H180" s="2"/>
      <c r="I180" s="58"/>
      <c r="J180" s="58"/>
      <c r="L180" s="37">
        <v>4515014</v>
      </c>
    </row>
    <row r="181" spans="1:12" ht="15">
      <c r="A181" s="72">
        <v>38991</v>
      </c>
      <c r="B181" s="58"/>
      <c r="C181" s="2"/>
      <c r="D181" s="2"/>
      <c r="E181" s="2"/>
      <c r="F181" s="58"/>
      <c r="G181" s="2"/>
      <c r="H181" s="2"/>
      <c r="I181" s="58"/>
      <c r="J181" s="58"/>
      <c r="L181" s="37">
        <v>4593243</v>
      </c>
    </row>
    <row r="182" spans="1:12" ht="15">
      <c r="A182" s="72">
        <v>39022</v>
      </c>
      <c r="B182" s="58"/>
      <c r="C182" s="2"/>
      <c r="D182" s="2"/>
      <c r="E182" s="2"/>
      <c r="F182" s="58"/>
      <c r="G182" s="2"/>
      <c r="H182" s="2"/>
      <c r="I182" s="58"/>
      <c r="J182" s="58"/>
      <c r="L182" s="37">
        <v>4737157</v>
      </c>
    </row>
    <row r="183" spans="1:12" ht="15">
      <c r="A183" s="72">
        <v>39052</v>
      </c>
      <c r="B183" s="58"/>
      <c r="C183" s="2"/>
      <c r="D183" s="2"/>
      <c r="E183" s="2"/>
      <c r="F183" s="58"/>
      <c r="G183" s="2"/>
      <c r="H183" s="2"/>
      <c r="I183" s="58"/>
      <c r="J183" s="58"/>
      <c r="L183" s="39">
        <v>3775255</v>
      </c>
    </row>
    <row r="184" spans="1:12" ht="15">
      <c r="A184" s="72">
        <v>39083</v>
      </c>
      <c r="B184" s="58"/>
      <c r="C184" s="2"/>
      <c r="D184" s="2"/>
      <c r="E184" s="2"/>
      <c r="F184" s="58"/>
      <c r="G184" s="2"/>
      <c r="H184" s="2"/>
      <c r="I184" s="58"/>
      <c r="J184" s="58"/>
      <c r="L184" s="35">
        <v>4370867</v>
      </c>
    </row>
    <row r="185" spans="1:12" ht="15">
      <c r="A185" s="72">
        <v>39114</v>
      </c>
      <c r="B185" s="58"/>
      <c r="C185" s="2"/>
      <c r="D185" s="2"/>
      <c r="E185" s="2"/>
      <c r="F185" s="58"/>
      <c r="G185" s="2"/>
      <c r="H185" s="2"/>
      <c r="I185" s="58"/>
      <c r="J185" s="58"/>
      <c r="L185" s="37">
        <v>4349940</v>
      </c>
    </row>
    <row r="186" spans="1:12" ht="15">
      <c r="A186" s="72">
        <v>39142</v>
      </c>
      <c r="B186" s="58"/>
      <c r="C186" s="2"/>
      <c r="D186" s="2"/>
      <c r="E186" s="2"/>
      <c r="F186" s="58"/>
      <c r="G186" s="2"/>
      <c r="H186" s="2"/>
      <c r="I186" s="58"/>
      <c r="J186" s="58"/>
      <c r="L186" s="37">
        <v>5126473</v>
      </c>
    </row>
    <row r="187" spans="1:12" ht="15">
      <c r="A187" s="72">
        <v>39173</v>
      </c>
      <c r="B187" s="58"/>
      <c r="C187" s="2"/>
      <c r="D187" s="2"/>
      <c r="E187" s="2"/>
      <c r="F187" s="58"/>
      <c r="G187" s="2"/>
      <c r="H187" s="2"/>
      <c r="I187" s="58"/>
      <c r="J187" s="58"/>
      <c r="L187" s="37">
        <v>4210648</v>
      </c>
    </row>
    <row r="188" spans="1:12" ht="15">
      <c r="A188" s="72">
        <v>39203</v>
      </c>
      <c r="B188" s="58"/>
      <c r="C188" s="2"/>
      <c r="D188" s="2"/>
      <c r="E188" s="2"/>
      <c r="F188" s="58"/>
      <c r="G188" s="2"/>
      <c r="H188" s="2"/>
      <c r="I188" s="58"/>
      <c r="J188" s="58"/>
      <c r="L188" s="37">
        <v>4957520</v>
      </c>
    </row>
    <row r="189" spans="1:12" ht="15">
      <c r="A189" s="72">
        <v>39234</v>
      </c>
      <c r="B189" s="58"/>
      <c r="C189" s="2"/>
      <c r="D189" s="2"/>
      <c r="E189" s="2"/>
      <c r="F189" s="58"/>
      <c r="G189" s="2"/>
      <c r="H189" s="2"/>
      <c r="I189" s="58"/>
      <c r="J189" s="58"/>
      <c r="L189" s="37">
        <v>4967136</v>
      </c>
    </row>
    <row r="190" spans="1:12" ht="15">
      <c r="A190" s="72">
        <v>39264</v>
      </c>
      <c r="B190" s="58"/>
      <c r="C190" s="2"/>
      <c r="D190" s="2"/>
      <c r="E190" s="2"/>
      <c r="F190" s="58"/>
      <c r="G190" s="2"/>
      <c r="H190" s="2"/>
      <c r="I190" s="58"/>
      <c r="J190" s="58"/>
      <c r="L190" s="37">
        <v>4980117</v>
      </c>
    </row>
    <row r="191" spans="1:12" ht="15">
      <c r="A191" s="72">
        <v>39295</v>
      </c>
      <c r="B191" s="58"/>
      <c r="C191" s="2"/>
      <c r="D191" s="2"/>
      <c r="E191" s="2"/>
      <c r="F191" s="58"/>
      <c r="G191" s="2"/>
      <c r="H191" s="2"/>
      <c r="I191" s="58"/>
      <c r="J191" s="58"/>
      <c r="L191" s="37">
        <v>4092536</v>
      </c>
    </row>
    <row r="192" spans="1:12" ht="15">
      <c r="A192" s="72">
        <v>39326</v>
      </c>
      <c r="B192" s="58"/>
      <c r="C192" s="2"/>
      <c r="D192" s="2"/>
      <c r="E192" s="2"/>
      <c r="F192" s="58"/>
      <c r="G192" s="2"/>
      <c r="H192" s="2"/>
      <c r="I192" s="58"/>
      <c r="J192" s="58"/>
      <c r="L192" s="37">
        <v>4282007</v>
      </c>
    </row>
    <row r="193" spans="1:12" ht="15">
      <c r="A193" s="72">
        <v>39356</v>
      </c>
      <c r="B193" s="58"/>
      <c r="C193" s="2"/>
      <c r="D193" s="2"/>
      <c r="E193" s="2"/>
      <c r="F193" s="58"/>
      <c r="G193" s="2"/>
      <c r="H193" s="2"/>
      <c r="I193" s="58"/>
      <c r="J193" s="58"/>
      <c r="L193" s="37">
        <v>4821018</v>
      </c>
    </row>
    <row r="194" spans="1:12" ht="15">
      <c r="A194" s="72">
        <v>39387</v>
      </c>
      <c r="B194" s="58"/>
      <c r="C194" s="2"/>
      <c r="D194" s="2"/>
      <c r="E194" s="2"/>
      <c r="F194" s="58"/>
      <c r="G194" s="2"/>
      <c r="H194" s="2"/>
      <c r="I194" s="58"/>
      <c r="J194" s="58"/>
      <c r="L194" s="37">
        <v>4692514</v>
      </c>
    </row>
    <row r="195" spans="1:12" ht="15">
      <c r="A195" s="72">
        <v>39417</v>
      </c>
      <c r="B195" s="58"/>
      <c r="C195" s="2"/>
      <c r="D195" s="2"/>
      <c r="E195" s="2"/>
      <c r="F195" s="58"/>
      <c r="G195" s="2"/>
      <c r="H195" s="2"/>
      <c r="I195" s="58"/>
      <c r="J195" s="58"/>
      <c r="L195" s="39">
        <v>3362691</v>
      </c>
    </row>
    <row r="196" spans="1:12" ht="15">
      <c r="A196" s="72">
        <v>39448</v>
      </c>
      <c r="B196" s="58"/>
      <c r="C196" s="2"/>
      <c r="D196" s="2"/>
      <c r="E196" s="2"/>
      <c r="F196" s="58"/>
      <c r="G196" s="2"/>
      <c r="H196" s="2"/>
      <c r="I196" s="58"/>
      <c r="J196" s="58"/>
      <c r="L196" s="35">
        <v>4075113</v>
      </c>
    </row>
    <row r="197" spans="1:12" ht="15">
      <c r="A197" s="72">
        <v>39479</v>
      </c>
      <c r="B197" s="58"/>
      <c r="C197" s="2"/>
      <c r="D197" s="2"/>
      <c r="E197" s="2"/>
      <c r="F197" s="58"/>
      <c r="G197" s="2"/>
      <c r="H197" s="2"/>
      <c r="I197" s="58"/>
      <c r="J197" s="58"/>
      <c r="L197" s="37">
        <v>4204576</v>
      </c>
    </row>
    <row r="198" spans="1:12" ht="15">
      <c r="A198" s="72">
        <v>39508</v>
      </c>
      <c r="B198" s="58"/>
      <c r="C198" s="2"/>
      <c r="D198" s="2"/>
      <c r="E198" s="2"/>
      <c r="F198" s="58"/>
      <c r="G198" s="2"/>
      <c r="H198" s="2"/>
      <c r="I198" s="58"/>
      <c r="J198" s="58"/>
      <c r="L198" s="37">
        <v>3870736</v>
      </c>
    </row>
    <row r="199" spans="1:12" ht="15">
      <c r="A199" s="72">
        <v>39539</v>
      </c>
      <c r="B199" s="58"/>
      <c r="C199" s="2"/>
      <c r="D199" s="2"/>
      <c r="E199" s="2"/>
      <c r="F199" s="58"/>
      <c r="G199" s="2"/>
      <c r="H199" s="2"/>
      <c r="I199" s="58"/>
      <c r="J199" s="58"/>
      <c r="L199" s="37">
        <v>4162699</v>
      </c>
    </row>
    <row r="200" spans="1:12" ht="15">
      <c r="A200" s="72">
        <v>39569</v>
      </c>
      <c r="B200" s="58"/>
      <c r="C200" s="2"/>
      <c r="D200" s="2"/>
      <c r="E200" s="2"/>
      <c r="F200" s="58"/>
      <c r="G200" s="2"/>
      <c r="H200" s="2"/>
      <c r="I200" s="58"/>
      <c r="J200" s="58"/>
      <c r="L200" s="37">
        <v>3749557</v>
      </c>
    </row>
    <row r="201" spans="1:12" ht="15">
      <c r="A201" s="72">
        <v>39600</v>
      </c>
      <c r="B201" s="58"/>
      <c r="C201" s="2"/>
      <c r="D201" s="2"/>
      <c r="E201" s="2"/>
      <c r="F201" s="58"/>
      <c r="G201" s="2"/>
      <c r="H201" s="2"/>
      <c r="I201" s="58"/>
      <c r="J201" s="58"/>
      <c r="L201" s="37">
        <v>3276680</v>
      </c>
    </row>
    <row r="202" spans="1:12" ht="15">
      <c r="A202" s="72">
        <v>39630</v>
      </c>
      <c r="B202" s="58"/>
      <c r="C202" s="2"/>
      <c r="D202" s="2"/>
      <c r="E202" s="2"/>
      <c r="F202" s="58"/>
      <c r="G202" s="2"/>
      <c r="H202" s="2"/>
      <c r="I202" s="58"/>
      <c r="J202" s="58"/>
      <c r="L202" s="37">
        <v>3904540</v>
      </c>
    </row>
    <row r="203" spans="1:12" ht="15">
      <c r="A203" s="72">
        <v>39661</v>
      </c>
      <c r="B203" s="58"/>
      <c r="C203" s="2"/>
      <c r="D203" s="2"/>
      <c r="E203" s="2"/>
      <c r="F203" s="58"/>
      <c r="G203" s="2"/>
      <c r="H203" s="2"/>
      <c r="I203" s="58"/>
      <c r="J203" s="58"/>
      <c r="L203" s="37">
        <v>2891201</v>
      </c>
    </row>
    <row r="204" spans="1:12" ht="15">
      <c r="A204" s="72">
        <v>39692</v>
      </c>
      <c r="B204" s="58"/>
      <c r="C204" s="2"/>
      <c r="D204" s="2"/>
      <c r="E204" s="2"/>
      <c r="F204" s="58"/>
      <c r="G204" s="2"/>
      <c r="H204" s="2"/>
      <c r="I204" s="58"/>
      <c r="J204" s="58"/>
      <c r="L204" s="37">
        <v>3223932</v>
      </c>
    </row>
    <row r="205" spans="1:12" ht="15">
      <c r="A205" s="72">
        <v>39722</v>
      </c>
      <c r="B205" s="58"/>
      <c r="C205" s="2"/>
      <c r="D205" s="2"/>
      <c r="E205" s="2"/>
      <c r="F205" s="58"/>
      <c r="G205" s="2"/>
      <c r="H205" s="2"/>
      <c r="I205" s="58"/>
      <c r="J205" s="58"/>
      <c r="L205" s="37">
        <v>3201084</v>
      </c>
    </row>
    <row r="206" spans="1:12" ht="15">
      <c r="A206" s="72">
        <v>39753</v>
      </c>
      <c r="B206" s="58"/>
      <c r="C206" s="2"/>
      <c r="D206" s="2"/>
      <c r="E206" s="2"/>
      <c r="F206" s="58"/>
      <c r="G206" s="2"/>
      <c r="H206" s="2"/>
      <c r="I206" s="58"/>
      <c r="J206" s="58"/>
      <c r="L206" s="37">
        <v>2762287</v>
      </c>
    </row>
    <row r="207" spans="1:12" ht="15">
      <c r="A207" s="72">
        <v>39783</v>
      </c>
      <c r="B207" s="58"/>
      <c r="C207" s="2"/>
      <c r="D207" s="2"/>
      <c r="E207" s="2"/>
      <c r="F207" s="58"/>
      <c r="G207" s="2"/>
      <c r="H207" s="2"/>
      <c r="I207" s="58"/>
      <c r="J207" s="58"/>
      <c r="L207" s="39">
        <v>2029636</v>
      </c>
    </row>
    <row r="208" spans="1:12" ht="15">
      <c r="A208" s="72">
        <v>39814</v>
      </c>
      <c r="B208" s="58"/>
      <c r="C208" s="2"/>
      <c r="D208" s="2"/>
      <c r="E208" s="2"/>
      <c r="F208" s="58"/>
      <c r="G208" s="2"/>
      <c r="H208" s="2"/>
      <c r="I208" s="58"/>
      <c r="J208" s="58"/>
      <c r="L208" s="35">
        <v>1823824</v>
      </c>
    </row>
    <row r="209" spans="1:12" ht="15">
      <c r="A209" s="72">
        <v>39845</v>
      </c>
      <c r="B209" s="58"/>
      <c r="C209" s="2"/>
      <c r="D209" s="2"/>
      <c r="E209" s="2"/>
      <c r="F209" s="58"/>
      <c r="G209" s="2"/>
      <c r="H209" s="2"/>
      <c r="I209" s="58"/>
      <c r="J209" s="58"/>
      <c r="L209" s="37">
        <v>2255744</v>
      </c>
    </row>
    <row r="210" spans="1:12" ht="15">
      <c r="A210" s="72">
        <v>39873</v>
      </c>
      <c r="B210" s="58"/>
      <c r="C210" s="2"/>
      <c r="D210" s="2"/>
      <c r="E210" s="2"/>
      <c r="F210" s="58"/>
      <c r="G210" s="2"/>
      <c r="H210" s="2"/>
      <c r="I210" s="58"/>
      <c r="J210" s="58"/>
      <c r="L210" s="37">
        <v>2489940</v>
      </c>
    </row>
    <row r="211" spans="1:12" ht="15">
      <c r="A211" s="72">
        <v>39904</v>
      </c>
      <c r="B211" s="58"/>
      <c r="C211" s="2"/>
      <c r="D211" s="2"/>
      <c r="E211" s="2"/>
      <c r="F211" s="58"/>
      <c r="G211" s="2"/>
      <c r="H211" s="2"/>
      <c r="I211" s="58"/>
      <c r="J211" s="58"/>
      <c r="L211" s="37">
        <v>2321827</v>
      </c>
    </row>
    <row r="212" spans="1:12" ht="15">
      <c r="A212" s="72">
        <v>39934</v>
      </c>
      <c r="B212" s="58"/>
      <c r="C212" s="2"/>
      <c r="D212" s="2"/>
      <c r="E212" s="2"/>
      <c r="F212" s="58"/>
      <c r="G212" s="2"/>
      <c r="H212" s="2"/>
      <c r="I212" s="58"/>
      <c r="J212" s="58"/>
      <c r="L212" s="37">
        <v>2435738</v>
      </c>
    </row>
    <row r="213" spans="1:12" ht="15">
      <c r="A213" s="72">
        <v>39965</v>
      </c>
      <c r="B213" s="58"/>
      <c r="C213" s="2"/>
      <c r="D213" s="2"/>
      <c r="E213" s="2"/>
      <c r="F213" s="58"/>
      <c r="G213" s="2"/>
      <c r="H213" s="2"/>
      <c r="I213" s="58"/>
      <c r="J213" s="58"/>
      <c r="L213" s="37">
        <v>2663516.5</v>
      </c>
    </row>
    <row r="214" spans="1:12" ht="15">
      <c r="A214" s="72">
        <v>39995</v>
      </c>
      <c r="B214" s="58"/>
      <c r="C214" s="2"/>
      <c r="D214" s="2"/>
      <c r="E214" s="2"/>
      <c r="F214" s="58"/>
      <c r="G214" s="2"/>
      <c r="H214" s="2"/>
      <c r="I214" s="58"/>
      <c r="J214" s="58"/>
      <c r="L214" s="37">
        <v>2792413</v>
      </c>
    </row>
    <row r="215" spans="1:12" ht="15">
      <c r="A215" s="72">
        <v>40026</v>
      </c>
      <c r="B215" s="58"/>
      <c r="C215" s="2"/>
      <c r="D215" s="2"/>
      <c r="E215" s="2"/>
      <c r="F215" s="58"/>
      <c r="G215" s="2"/>
      <c r="H215" s="2"/>
      <c r="I215" s="58"/>
      <c r="J215" s="58"/>
      <c r="L215" s="37">
        <v>2338810.5450000004</v>
      </c>
    </row>
    <row r="216" spans="1:12" ht="15">
      <c r="A216" s="72">
        <v>40057</v>
      </c>
      <c r="B216" s="58"/>
      <c r="C216" s="2"/>
      <c r="D216" s="2"/>
      <c r="E216" s="2"/>
      <c r="F216" s="58"/>
      <c r="G216" s="2"/>
      <c r="H216" s="2"/>
      <c r="I216" s="58"/>
      <c r="J216" s="58"/>
      <c r="L216" s="37">
        <v>2550511</v>
      </c>
    </row>
    <row r="217" spans="1:12" ht="15">
      <c r="A217" s="72">
        <v>40087</v>
      </c>
      <c r="B217" s="58"/>
      <c r="C217" s="2"/>
      <c r="D217" s="2"/>
      <c r="E217" s="2"/>
      <c r="F217" s="58"/>
      <c r="G217" s="2"/>
      <c r="H217" s="2"/>
      <c r="I217" s="58"/>
      <c r="J217" s="58"/>
      <c r="L217" s="37">
        <v>2520676.4600000004</v>
      </c>
    </row>
    <row r="218" spans="1:12" ht="15">
      <c r="A218" s="72">
        <v>40118</v>
      </c>
      <c r="B218" s="58"/>
      <c r="C218" s="2"/>
      <c r="D218" s="2"/>
      <c r="E218" s="2"/>
      <c r="F218" s="58"/>
      <c r="G218" s="2"/>
      <c r="H218" s="2"/>
      <c r="I218" s="58"/>
      <c r="J218" s="58"/>
      <c r="L218" s="37">
        <v>2511491</v>
      </c>
    </row>
    <row r="219" spans="1:12" ht="15">
      <c r="A219" s="72">
        <v>40148</v>
      </c>
      <c r="B219" s="58"/>
      <c r="C219" s="2"/>
      <c r="D219" s="2"/>
      <c r="E219" s="2"/>
      <c r="F219" s="58"/>
      <c r="G219" s="2"/>
      <c r="H219" s="2"/>
      <c r="I219" s="58"/>
      <c r="J219" s="58"/>
      <c r="L219" s="39">
        <v>1604630.2</v>
      </c>
    </row>
    <row r="220" spans="1:12" ht="15">
      <c r="A220" s="72">
        <v>40179</v>
      </c>
      <c r="B220" s="58"/>
      <c r="C220" s="2"/>
      <c r="D220" s="2"/>
      <c r="E220" s="2"/>
      <c r="F220" s="58"/>
      <c r="G220" s="2"/>
      <c r="H220" s="2"/>
      <c r="I220" s="58"/>
      <c r="J220" s="58"/>
      <c r="L220" s="35">
        <v>1444097</v>
      </c>
    </row>
    <row r="221" spans="1:12" ht="15">
      <c r="A221" s="72">
        <v>40210</v>
      </c>
      <c r="B221" s="58"/>
      <c r="C221" s="2"/>
      <c r="D221" s="2"/>
      <c r="E221" s="2"/>
      <c r="F221" s="58"/>
      <c r="G221" s="2"/>
      <c r="H221" s="2"/>
      <c r="I221" s="58"/>
      <c r="J221" s="58"/>
      <c r="L221" s="37">
        <v>1657271.25</v>
      </c>
    </row>
    <row r="222" spans="1:12" ht="15">
      <c r="A222" s="72">
        <v>40238</v>
      </c>
      <c r="B222" s="58"/>
      <c r="C222" s="2"/>
      <c r="D222" s="2"/>
      <c r="E222" s="2"/>
      <c r="F222" s="58"/>
      <c r="G222" s="2"/>
      <c r="H222" s="2"/>
      <c r="I222" s="58"/>
      <c r="J222" s="58"/>
      <c r="L222" s="37">
        <v>2066680</v>
      </c>
    </row>
    <row r="223" spans="1:12" ht="15">
      <c r="A223" s="72">
        <v>40269</v>
      </c>
      <c r="B223" s="58"/>
      <c r="C223" s="2"/>
      <c r="D223" s="2"/>
      <c r="E223" s="2"/>
      <c r="F223" s="58"/>
      <c r="G223" s="2"/>
      <c r="H223" s="2"/>
      <c r="I223" s="58"/>
      <c r="J223" s="58"/>
      <c r="L223" s="37">
        <v>2082976.2599999998</v>
      </c>
    </row>
    <row r="224" spans="1:12" ht="15">
      <c r="A224" s="72">
        <v>40299</v>
      </c>
      <c r="B224" s="58"/>
      <c r="C224" s="2"/>
      <c r="D224" s="2"/>
      <c r="E224" s="2"/>
      <c r="F224" s="58"/>
      <c r="G224" s="2"/>
      <c r="H224" s="2"/>
      <c r="I224" s="58"/>
      <c r="J224" s="58"/>
      <c r="L224" s="37">
        <v>2273137.49</v>
      </c>
    </row>
    <row r="225" spans="1:12" ht="15">
      <c r="A225" s="72">
        <v>40330</v>
      </c>
      <c r="B225" s="58"/>
      <c r="C225" s="2"/>
      <c r="D225" s="2"/>
      <c r="E225" s="2"/>
      <c r="F225" s="58"/>
      <c r="G225" s="2"/>
      <c r="H225" s="2"/>
      <c r="I225" s="58"/>
      <c r="J225" s="58"/>
      <c r="L225" s="37">
        <v>2369912.3499999996</v>
      </c>
    </row>
    <row r="226" spans="1:12" ht="15">
      <c r="A226" s="72">
        <v>40360</v>
      </c>
      <c r="B226" s="58"/>
      <c r="C226" s="2"/>
      <c r="D226" s="2"/>
      <c r="E226" s="2"/>
      <c r="F226" s="58"/>
      <c r="G226" s="2"/>
      <c r="H226" s="2"/>
      <c r="I226" s="58"/>
      <c r="J226" s="58"/>
      <c r="L226" s="37">
        <v>2374157.33</v>
      </c>
    </row>
    <row r="227" spans="1:12" ht="15">
      <c r="A227" s="72">
        <v>40391</v>
      </c>
      <c r="B227" s="58"/>
      <c r="C227" s="2"/>
      <c r="D227" s="2"/>
      <c r="E227" s="2"/>
      <c r="F227" s="58"/>
      <c r="G227" s="2"/>
      <c r="H227" s="2"/>
      <c r="I227" s="58"/>
      <c r="J227" s="58"/>
      <c r="L227" s="37">
        <v>2049621</v>
      </c>
    </row>
    <row r="228" spans="1:12" ht="15">
      <c r="A228" s="72">
        <v>40422</v>
      </c>
      <c r="B228" s="58"/>
      <c r="C228" s="2"/>
      <c r="D228" s="2"/>
      <c r="E228" s="2"/>
      <c r="F228" s="58"/>
      <c r="G228" s="2"/>
      <c r="H228" s="2"/>
      <c r="I228" s="58"/>
      <c r="J228" s="58"/>
      <c r="L228" s="37">
        <v>2104376</v>
      </c>
    </row>
    <row r="229" spans="1:12" ht="15">
      <c r="A229" s="72">
        <v>40452</v>
      </c>
      <c r="B229" s="58"/>
      <c r="C229" s="2"/>
      <c r="D229" s="2"/>
      <c r="E229" s="2"/>
      <c r="F229" s="58"/>
      <c r="G229" s="2"/>
      <c r="H229" s="2"/>
      <c r="I229" s="58"/>
      <c r="J229" s="58"/>
      <c r="L229" s="37">
        <v>2033208.44</v>
      </c>
    </row>
    <row r="230" spans="1:12" ht="15">
      <c r="A230" s="72">
        <v>40483</v>
      </c>
      <c r="B230" s="58"/>
      <c r="C230" s="2"/>
      <c r="D230" s="2"/>
      <c r="E230" s="2"/>
      <c r="F230" s="58"/>
      <c r="G230" s="2"/>
      <c r="H230" s="2"/>
      <c r="I230" s="58"/>
      <c r="J230" s="58"/>
      <c r="L230" s="37">
        <v>1946153.23</v>
      </c>
    </row>
    <row r="231" spans="1:12" ht="15">
      <c r="A231" s="72">
        <v>40513</v>
      </c>
      <c r="B231" s="58"/>
      <c r="C231" s="2"/>
      <c r="D231" s="2"/>
      <c r="E231" s="2"/>
      <c r="F231" s="58"/>
      <c r="G231" s="2"/>
      <c r="H231" s="2"/>
      <c r="I231" s="58"/>
      <c r="J231" s="58"/>
      <c r="L231" s="39">
        <v>1450568.964</v>
      </c>
    </row>
    <row r="232" spans="1:13" ht="15">
      <c r="A232" s="2">
        <v>201101</v>
      </c>
      <c r="B232" s="114">
        <v>1499.079</v>
      </c>
      <c r="C232" s="59">
        <v>1881.86139826972</v>
      </c>
      <c r="D232" s="59">
        <v>1683.404</v>
      </c>
      <c r="E232" s="59">
        <v>2092.67958614325</v>
      </c>
      <c r="F232" s="53">
        <v>1478.039</v>
      </c>
      <c r="G232" s="59">
        <v>138.37</v>
      </c>
      <c r="H232" s="59">
        <v>21.04</v>
      </c>
      <c r="I232" s="113">
        <f>+G232-H232</f>
        <v>117.33000000000001</v>
      </c>
      <c r="J232" s="115">
        <f>+B232+I232</f>
        <v>1616.4089999999999</v>
      </c>
      <c r="L232" s="35">
        <v>1478039</v>
      </c>
      <c r="M232">
        <f>+L232-F232*1000</f>
        <v>0</v>
      </c>
    </row>
    <row r="233" spans="1:13" ht="15">
      <c r="A233" s="2">
        <v>201102</v>
      </c>
      <c r="B233" s="53">
        <v>1762.776</v>
      </c>
      <c r="C233" s="59">
        <v>1965.38940051824</v>
      </c>
      <c r="D233" s="59">
        <v>1835.078</v>
      </c>
      <c r="E233" s="59">
        <v>2072.8195841059</v>
      </c>
      <c r="F233" s="53">
        <v>1730.403</v>
      </c>
      <c r="G233" s="59">
        <v>235.25</v>
      </c>
      <c r="H233" s="59">
        <v>32.37</v>
      </c>
      <c r="I233" s="60">
        <f aca="true" t="shared" si="0" ref="I233:I296">+G233-H233</f>
        <v>202.88</v>
      </c>
      <c r="J233" s="115">
        <f aca="true" t="shared" si="1" ref="J233:J296">+B233+I233</f>
        <v>1965.656</v>
      </c>
      <c r="L233" s="37">
        <v>1730402.72</v>
      </c>
      <c r="M233" s="37">
        <f aca="true" t="shared" si="2" ref="M233:M296">+L233-F233*1000</f>
        <v>-0.2800000000279397</v>
      </c>
    </row>
    <row r="234" spans="1:13" ht="15">
      <c r="A234" s="2">
        <v>201103</v>
      </c>
      <c r="B234" s="53">
        <v>2060</v>
      </c>
      <c r="C234" s="59">
        <v>1895.67273680095</v>
      </c>
      <c r="D234" s="59">
        <v>2164.376</v>
      </c>
      <c r="E234" s="59">
        <v>2065.89994177446</v>
      </c>
      <c r="F234" s="53">
        <v>2011.637</v>
      </c>
      <c r="G234" s="59">
        <v>206.89</v>
      </c>
      <c r="H234" s="59">
        <v>48.36</v>
      </c>
      <c r="I234" s="60">
        <f t="shared" si="0"/>
        <v>158.52999999999997</v>
      </c>
      <c r="J234" s="115">
        <f t="shared" si="1"/>
        <v>2218.5299999999997</v>
      </c>
      <c r="L234" s="37">
        <v>2011637</v>
      </c>
      <c r="M234" s="37">
        <f t="shared" si="2"/>
        <v>0</v>
      </c>
    </row>
    <row r="235" spans="1:13" ht="15">
      <c r="A235" s="2">
        <v>201104</v>
      </c>
      <c r="B235" s="53">
        <v>1823.909</v>
      </c>
      <c r="C235" s="59">
        <v>1950.61387876177</v>
      </c>
      <c r="D235" s="59">
        <v>2085.556</v>
      </c>
      <c r="E235" s="59">
        <v>2024.11798721638</v>
      </c>
      <c r="F235" s="53">
        <v>1770.896</v>
      </c>
      <c r="G235" s="59">
        <v>212.77</v>
      </c>
      <c r="H235" s="59">
        <v>53.01</v>
      </c>
      <c r="I235" s="60">
        <f t="shared" si="0"/>
        <v>159.76000000000002</v>
      </c>
      <c r="J235" s="115">
        <f t="shared" si="1"/>
        <v>1983.669</v>
      </c>
      <c r="L235" s="37">
        <v>1770896</v>
      </c>
      <c r="M235" s="37">
        <f t="shared" si="2"/>
        <v>0</v>
      </c>
    </row>
    <row r="236" spans="1:13" ht="15">
      <c r="A236" s="2">
        <v>201105</v>
      </c>
      <c r="B236" s="53">
        <v>2008.565</v>
      </c>
      <c r="C236" s="59">
        <v>1839.00514002928</v>
      </c>
      <c r="D236" s="59">
        <v>2147.103</v>
      </c>
      <c r="E236" s="59">
        <v>1929.5678262094</v>
      </c>
      <c r="F236" s="114">
        <v>2016.605</v>
      </c>
      <c r="G236" s="59">
        <v>190.23</v>
      </c>
      <c r="H236" s="59">
        <v>70.37</v>
      </c>
      <c r="I236" s="60">
        <f t="shared" si="0"/>
        <v>119.85999999999999</v>
      </c>
      <c r="J236" s="115">
        <f t="shared" si="1"/>
        <v>2128.425</v>
      </c>
      <c r="L236" s="138">
        <v>1938193.0899999999</v>
      </c>
      <c r="M236" s="37">
        <f t="shared" si="2"/>
        <v>-78411.91000000015</v>
      </c>
    </row>
    <row r="237" spans="1:13" ht="15">
      <c r="A237" s="2">
        <v>201106</v>
      </c>
      <c r="B237" s="53">
        <v>1875.76</v>
      </c>
      <c r="C237" s="59">
        <v>1654.21427480845</v>
      </c>
      <c r="D237" s="59">
        <v>1960.875</v>
      </c>
      <c r="E237" s="59">
        <v>1811.97042343098</v>
      </c>
      <c r="F237" s="53">
        <v>1831.823</v>
      </c>
      <c r="G237" s="59">
        <v>200.29</v>
      </c>
      <c r="H237" s="59">
        <v>43.93</v>
      </c>
      <c r="I237" s="60">
        <f t="shared" si="0"/>
        <v>156.35999999999999</v>
      </c>
      <c r="J237" s="115">
        <f t="shared" si="1"/>
        <v>2032.12</v>
      </c>
      <c r="L237" s="37">
        <v>1831823</v>
      </c>
      <c r="M237" s="37">
        <f t="shared" si="2"/>
        <v>0</v>
      </c>
    </row>
    <row r="238" spans="1:13" ht="15">
      <c r="A238" s="2">
        <v>201107</v>
      </c>
      <c r="B238" s="53">
        <v>1812.931</v>
      </c>
      <c r="C238" s="59">
        <v>1656.76861292968</v>
      </c>
      <c r="D238" s="59">
        <v>2101.892</v>
      </c>
      <c r="E238" s="59">
        <v>1827.21098978359</v>
      </c>
      <c r="F238" s="53">
        <v>1761.413</v>
      </c>
      <c r="G238" s="59">
        <v>246.1</v>
      </c>
      <c r="H238" s="59">
        <v>51.56</v>
      </c>
      <c r="I238" s="60">
        <f t="shared" si="0"/>
        <v>194.54</v>
      </c>
      <c r="J238" s="115">
        <f t="shared" si="1"/>
        <v>2007.471</v>
      </c>
      <c r="L238" s="37">
        <v>1761413.1600000001</v>
      </c>
      <c r="M238" s="37">
        <f t="shared" si="2"/>
        <v>0.1600000001490116</v>
      </c>
    </row>
    <row r="239" spans="1:13" ht="15">
      <c r="A239" s="2">
        <v>201108</v>
      </c>
      <c r="B239" s="53">
        <v>1700.798</v>
      </c>
      <c r="C239" s="59">
        <v>1647.88047132227</v>
      </c>
      <c r="D239" s="59">
        <v>1837.635</v>
      </c>
      <c r="E239" s="59">
        <v>1762.19059824589</v>
      </c>
      <c r="F239" s="53">
        <v>1672.468</v>
      </c>
      <c r="G239" s="59">
        <v>154.03</v>
      </c>
      <c r="H239" s="59">
        <v>28.33</v>
      </c>
      <c r="I239" s="60">
        <f t="shared" si="0"/>
        <v>125.7</v>
      </c>
      <c r="J239" s="115">
        <f t="shared" si="1"/>
        <v>1826.498</v>
      </c>
      <c r="L239" s="37">
        <v>1672467.7</v>
      </c>
      <c r="M239" s="37">
        <f t="shared" si="2"/>
        <v>-0.30000000004656613</v>
      </c>
    </row>
    <row r="240" spans="1:13" ht="15">
      <c r="A240" s="2">
        <v>201109</v>
      </c>
      <c r="B240" s="53">
        <v>1686.618</v>
      </c>
      <c r="C240" s="59">
        <v>1578.90184270651</v>
      </c>
      <c r="D240" s="59">
        <v>1738.678</v>
      </c>
      <c r="E240" s="59">
        <v>1725.68457876213</v>
      </c>
      <c r="F240" s="53">
        <v>1664.375</v>
      </c>
      <c r="G240" s="59">
        <v>207.43</v>
      </c>
      <c r="H240" s="59">
        <v>22.24</v>
      </c>
      <c r="I240" s="60">
        <f t="shared" si="0"/>
        <v>185.19</v>
      </c>
      <c r="J240" s="115">
        <f t="shared" si="1"/>
        <v>1871.808</v>
      </c>
      <c r="L240" s="37">
        <v>1664375</v>
      </c>
      <c r="M240" s="37">
        <f t="shared" si="2"/>
        <v>0</v>
      </c>
    </row>
    <row r="241" spans="1:13" ht="15">
      <c r="A241" s="2">
        <v>201110</v>
      </c>
      <c r="B241" s="53">
        <v>1513.458</v>
      </c>
      <c r="C241" s="59">
        <v>1486.68060763516</v>
      </c>
      <c r="D241" s="59">
        <v>1838.595</v>
      </c>
      <c r="E241" s="59">
        <v>1704.08976352924</v>
      </c>
      <c r="F241" s="53">
        <v>1482.523</v>
      </c>
      <c r="G241" s="59">
        <v>223.98</v>
      </c>
      <c r="H241" s="59">
        <v>30.93</v>
      </c>
      <c r="I241" s="60">
        <f t="shared" si="0"/>
        <v>193.04999999999998</v>
      </c>
      <c r="J241" s="115">
        <f t="shared" si="1"/>
        <v>1706.508</v>
      </c>
      <c r="L241" s="37">
        <v>1482523.3</v>
      </c>
      <c r="M241" s="37">
        <f t="shared" si="2"/>
        <v>0.30000000004656613</v>
      </c>
    </row>
    <row r="242" spans="1:13" ht="15">
      <c r="A242" s="2">
        <v>201111</v>
      </c>
      <c r="B242" s="53">
        <v>1490.784</v>
      </c>
      <c r="C242" s="59">
        <v>1440.21010058354</v>
      </c>
      <c r="D242" s="59">
        <v>1473.68</v>
      </c>
      <c r="E242" s="59">
        <v>1550.37942029842</v>
      </c>
      <c r="F242" s="53">
        <v>1451.01</v>
      </c>
      <c r="G242" s="59">
        <v>159.44</v>
      </c>
      <c r="H242" s="59">
        <v>39.78</v>
      </c>
      <c r="I242" s="60">
        <f t="shared" si="0"/>
        <v>119.66</v>
      </c>
      <c r="J242" s="115">
        <f t="shared" si="1"/>
        <v>1610.4440000000002</v>
      </c>
      <c r="L242" s="37">
        <v>1451010.37</v>
      </c>
      <c r="M242" s="37">
        <f t="shared" si="2"/>
        <v>0.3700000001117587</v>
      </c>
    </row>
    <row r="243" spans="1:13" ht="15">
      <c r="A243" s="2">
        <v>201112</v>
      </c>
      <c r="B243" s="53">
        <v>1206.382</v>
      </c>
      <c r="C243" s="59">
        <v>1470.61763367239</v>
      </c>
      <c r="D243" s="59">
        <v>1311.362</v>
      </c>
      <c r="E243" s="59">
        <v>1576.14182034586</v>
      </c>
      <c r="F243" s="53">
        <v>1182.002</v>
      </c>
      <c r="G243" s="59">
        <v>148.12</v>
      </c>
      <c r="H243" s="59">
        <v>24.38</v>
      </c>
      <c r="I243" s="60">
        <f t="shared" si="0"/>
        <v>123.74000000000001</v>
      </c>
      <c r="J243" s="115">
        <f t="shared" si="1"/>
        <v>1330.122</v>
      </c>
      <c r="L243" s="39">
        <v>1182001.9</v>
      </c>
      <c r="M243" s="37">
        <f t="shared" si="2"/>
        <v>-0.10000000009313226</v>
      </c>
    </row>
    <row r="244" spans="1:13" ht="15">
      <c r="A244" s="2">
        <v>201201</v>
      </c>
      <c r="B244" s="53">
        <v>1137.855</v>
      </c>
      <c r="C244" s="59">
        <v>1365.28714101381</v>
      </c>
      <c r="D244" s="59">
        <v>1333.465</v>
      </c>
      <c r="E244" s="59">
        <v>1572.61757683188</v>
      </c>
      <c r="F244" s="53">
        <v>1102.001</v>
      </c>
      <c r="G244" s="59">
        <v>197.2</v>
      </c>
      <c r="H244" s="59">
        <v>35.85</v>
      </c>
      <c r="I244" s="60">
        <f t="shared" si="0"/>
        <v>161.35</v>
      </c>
      <c r="J244" s="115">
        <f t="shared" si="1"/>
        <v>1299.205</v>
      </c>
      <c r="L244" s="35">
        <v>1102001</v>
      </c>
      <c r="M244" s="37">
        <f t="shared" si="2"/>
        <v>0</v>
      </c>
    </row>
    <row r="245" spans="1:13" ht="15">
      <c r="A245" s="2">
        <v>201202</v>
      </c>
      <c r="B245" s="53">
        <v>1152.83</v>
      </c>
      <c r="C245" s="59">
        <v>1240.56620387226</v>
      </c>
      <c r="D245" s="59">
        <v>1294.844</v>
      </c>
      <c r="E245" s="59">
        <v>1421.72504401313</v>
      </c>
      <c r="F245" s="53">
        <v>1130.766</v>
      </c>
      <c r="G245" s="59">
        <v>203.6</v>
      </c>
      <c r="H245" s="59">
        <v>22.07</v>
      </c>
      <c r="I245" s="60">
        <f t="shared" si="0"/>
        <v>181.53</v>
      </c>
      <c r="J245" s="115">
        <f t="shared" si="1"/>
        <v>1334.36</v>
      </c>
      <c r="L245" s="37">
        <v>1130766</v>
      </c>
      <c r="M245" s="37">
        <f t="shared" si="2"/>
        <v>0</v>
      </c>
    </row>
    <row r="246" spans="1:13" ht="15">
      <c r="A246" s="2">
        <v>201203</v>
      </c>
      <c r="B246" s="53">
        <v>1293.13</v>
      </c>
      <c r="C246" s="59">
        <v>1251.26203409459</v>
      </c>
      <c r="D246" s="59">
        <v>1465.4</v>
      </c>
      <c r="E246" s="59">
        <v>1416.6983588554</v>
      </c>
      <c r="F246" s="53">
        <v>1252.848</v>
      </c>
      <c r="G246" s="59">
        <v>222.15</v>
      </c>
      <c r="H246" s="59">
        <v>40.29</v>
      </c>
      <c r="I246" s="60">
        <f t="shared" si="0"/>
        <v>181.86</v>
      </c>
      <c r="J246" s="115">
        <f t="shared" si="1"/>
        <v>1474.9900000000002</v>
      </c>
      <c r="L246" s="37">
        <v>1252848</v>
      </c>
      <c r="M246" s="37">
        <f t="shared" si="2"/>
        <v>0</v>
      </c>
    </row>
    <row r="247" spans="1:13" ht="15">
      <c r="A247" s="2">
        <v>201204</v>
      </c>
      <c r="B247" s="53">
        <v>1076.534</v>
      </c>
      <c r="C247" s="59">
        <v>1164.00366285516</v>
      </c>
      <c r="D247" s="59">
        <v>1321.987</v>
      </c>
      <c r="E247" s="59">
        <v>1339.76263435216</v>
      </c>
      <c r="F247" s="114">
        <v>1013.771</v>
      </c>
      <c r="G247" s="59">
        <v>254.97</v>
      </c>
      <c r="H247" s="59">
        <v>32.97</v>
      </c>
      <c r="I247" s="60">
        <f t="shared" si="0"/>
        <v>222</v>
      </c>
      <c r="J247" s="115">
        <f t="shared" si="1"/>
        <v>1298.534</v>
      </c>
      <c r="L247" s="138">
        <v>1043559.9800000001</v>
      </c>
      <c r="M247" s="37">
        <f t="shared" si="2"/>
        <v>29788.980000000098</v>
      </c>
    </row>
    <row r="248" spans="1:13" ht="15">
      <c r="A248" s="2">
        <v>201205</v>
      </c>
      <c r="B248" s="53">
        <v>1291.087</v>
      </c>
      <c r="C248" s="59">
        <v>1140.69243953083</v>
      </c>
      <c r="D248" s="59">
        <v>1387.209</v>
      </c>
      <c r="E248" s="59">
        <v>1288.8485987983</v>
      </c>
      <c r="F248" s="53">
        <v>1259.297</v>
      </c>
      <c r="G248" s="59">
        <v>301.18</v>
      </c>
      <c r="H248" s="59">
        <v>31.79</v>
      </c>
      <c r="I248" s="60">
        <f t="shared" si="0"/>
        <v>269.39</v>
      </c>
      <c r="J248" s="115">
        <f t="shared" si="1"/>
        <v>1560.4769999999999</v>
      </c>
      <c r="L248" s="37">
        <v>1259297</v>
      </c>
      <c r="M248" s="37">
        <f t="shared" si="2"/>
        <v>0</v>
      </c>
    </row>
    <row r="249" spans="1:13" ht="15">
      <c r="A249" s="2">
        <v>201206</v>
      </c>
      <c r="B249" s="53">
        <v>1266.221</v>
      </c>
      <c r="C249" s="59">
        <v>1152.51743333473</v>
      </c>
      <c r="D249" s="59">
        <v>1500.209</v>
      </c>
      <c r="E249" s="59">
        <v>1328.70964282343</v>
      </c>
      <c r="F249" s="114">
        <v>1215.371</v>
      </c>
      <c r="G249" s="59">
        <v>267.63</v>
      </c>
      <c r="H249" s="59">
        <v>50.85</v>
      </c>
      <c r="I249" s="60">
        <f t="shared" si="0"/>
        <v>216.78</v>
      </c>
      <c r="J249" s="115">
        <f t="shared" si="1"/>
        <v>1483.001</v>
      </c>
      <c r="L249" s="138">
        <v>1230169.8750000002</v>
      </c>
      <c r="M249" s="37">
        <f t="shared" si="2"/>
        <v>14798.875000000233</v>
      </c>
    </row>
    <row r="250" spans="1:13" ht="15">
      <c r="A250" s="2">
        <v>201207</v>
      </c>
      <c r="B250" s="53">
        <v>1258.726</v>
      </c>
      <c r="C250" s="59">
        <v>1105.56585884997</v>
      </c>
      <c r="D250" s="59">
        <v>1448.019</v>
      </c>
      <c r="E250" s="59">
        <v>1269.68356358322</v>
      </c>
      <c r="F250" s="53">
        <v>1220.442</v>
      </c>
      <c r="G250" s="59">
        <v>270.62</v>
      </c>
      <c r="H250" s="59">
        <v>38.28</v>
      </c>
      <c r="I250" s="60">
        <f t="shared" si="0"/>
        <v>232.34</v>
      </c>
      <c r="J250" s="115">
        <f t="shared" si="1"/>
        <v>1491.066</v>
      </c>
      <c r="L250" s="37">
        <v>1220442</v>
      </c>
      <c r="M250" s="37">
        <f t="shared" si="2"/>
        <v>0</v>
      </c>
    </row>
    <row r="251" spans="1:13" ht="15">
      <c r="A251" s="2">
        <v>201208</v>
      </c>
      <c r="B251" s="53">
        <v>1156.488</v>
      </c>
      <c r="C251" s="59">
        <v>1120.1331272422</v>
      </c>
      <c r="D251" s="59">
        <v>1308.09</v>
      </c>
      <c r="E251" s="59">
        <v>1232.04576957401</v>
      </c>
      <c r="F251" s="53">
        <v>1127.774</v>
      </c>
      <c r="G251" s="59">
        <v>208.76</v>
      </c>
      <c r="H251" s="59">
        <v>28.72</v>
      </c>
      <c r="I251" s="60">
        <f t="shared" si="0"/>
        <v>180.04</v>
      </c>
      <c r="J251" s="115">
        <f t="shared" si="1"/>
        <v>1336.528</v>
      </c>
      <c r="L251" s="37">
        <v>1127774</v>
      </c>
      <c r="M251" s="37">
        <f t="shared" si="2"/>
        <v>0</v>
      </c>
    </row>
    <row r="252" spans="1:13" ht="15">
      <c r="A252" s="2">
        <v>201209</v>
      </c>
      <c r="B252" s="53">
        <v>1042.253</v>
      </c>
      <c r="C252" s="59">
        <v>1055.06644861746</v>
      </c>
      <c r="D252" s="59">
        <v>1236.631</v>
      </c>
      <c r="E252" s="59">
        <v>1210.61480313754</v>
      </c>
      <c r="F252" s="53">
        <v>1016.16</v>
      </c>
      <c r="G252" s="59">
        <v>210.06</v>
      </c>
      <c r="H252" s="59">
        <v>26.1</v>
      </c>
      <c r="I252" s="60">
        <f t="shared" si="0"/>
        <v>183.96</v>
      </c>
      <c r="J252" s="115">
        <f t="shared" si="1"/>
        <v>1226.213</v>
      </c>
      <c r="L252" s="37">
        <v>1016159.72</v>
      </c>
      <c r="M252" s="37">
        <f t="shared" si="2"/>
        <v>-0.2800000000279397</v>
      </c>
    </row>
    <row r="253" spans="1:13" ht="15">
      <c r="A253" s="2">
        <v>201210</v>
      </c>
      <c r="B253" s="53">
        <v>1129.717</v>
      </c>
      <c r="C253" s="59">
        <v>1020.25571321733</v>
      </c>
      <c r="D253" s="59">
        <v>1199.926</v>
      </c>
      <c r="E253" s="59">
        <v>1169.2566323839</v>
      </c>
      <c r="F253" s="53">
        <v>1108.849</v>
      </c>
      <c r="G253" s="59">
        <v>188.75</v>
      </c>
      <c r="H253" s="59">
        <v>20.87</v>
      </c>
      <c r="I253" s="60">
        <f t="shared" si="0"/>
        <v>167.88</v>
      </c>
      <c r="J253" s="115">
        <f t="shared" si="1"/>
        <v>1297.5970000000002</v>
      </c>
      <c r="L253" s="37">
        <v>1108849</v>
      </c>
      <c r="M253" s="37">
        <f t="shared" si="2"/>
        <v>0</v>
      </c>
    </row>
    <row r="254" spans="1:13" ht="15">
      <c r="A254" s="2">
        <v>201211</v>
      </c>
      <c r="B254" s="53">
        <v>997.647</v>
      </c>
      <c r="C254" s="59">
        <v>963.241618017903</v>
      </c>
      <c r="D254" s="59">
        <v>1054.997</v>
      </c>
      <c r="E254" s="59">
        <v>1129.69573797824</v>
      </c>
      <c r="F254" s="53">
        <v>969.221</v>
      </c>
      <c r="G254" s="59">
        <v>201.32</v>
      </c>
      <c r="H254" s="59">
        <v>28.43</v>
      </c>
      <c r="I254" s="60">
        <f t="shared" si="0"/>
        <v>172.89</v>
      </c>
      <c r="J254" s="115">
        <f t="shared" si="1"/>
        <v>1170.537</v>
      </c>
      <c r="L254" s="37">
        <v>969220.86</v>
      </c>
      <c r="M254" s="37">
        <f t="shared" si="2"/>
        <v>-0.14000000001396984</v>
      </c>
    </row>
    <row r="255" spans="1:13" ht="15">
      <c r="A255" s="2">
        <v>201212</v>
      </c>
      <c r="B255" s="53">
        <v>779.3</v>
      </c>
      <c r="C255" s="59">
        <v>984.807651762107</v>
      </c>
      <c r="D255" s="59">
        <v>920.337</v>
      </c>
      <c r="E255" s="59">
        <v>1108.9960272655</v>
      </c>
      <c r="F255" s="53">
        <v>755.094</v>
      </c>
      <c r="G255" s="59">
        <v>134.38</v>
      </c>
      <c r="H255" s="59">
        <v>24.21</v>
      </c>
      <c r="I255" s="60">
        <f t="shared" si="0"/>
        <v>110.16999999999999</v>
      </c>
      <c r="J255" s="115">
        <f t="shared" si="1"/>
        <v>889.4699999999999</v>
      </c>
      <c r="L255" s="39">
        <v>755094</v>
      </c>
      <c r="M255" s="37">
        <f t="shared" si="2"/>
        <v>0</v>
      </c>
    </row>
    <row r="256" spans="1:13" ht="15">
      <c r="A256" s="2">
        <v>201301</v>
      </c>
      <c r="B256" s="53">
        <v>870.775</v>
      </c>
      <c r="C256" s="59">
        <v>1001.09858778769</v>
      </c>
      <c r="D256" s="59">
        <v>940.572</v>
      </c>
      <c r="E256" s="59">
        <v>1139.20220927025</v>
      </c>
      <c r="F256" s="114">
        <v>852.58</v>
      </c>
      <c r="G256" s="59">
        <v>180.68</v>
      </c>
      <c r="H256" s="59">
        <v>18.19</v>
      </c>
      <c r="I256" s="60">
        <f t="shared" si="0"/>
        <v>162.49</v>
      </c>
      <c r="J256" s="115">
        <f t="shared" si="1"/>
        <v>1033.2649999999999</v>
      </c>
      <c r="L256" s="35">
        <v>854614</v>
      </c>
      <c r="M256" s="37">
        <f t="shared" si="2"/>
        <v>2034</v>
      </c>
    </row>
    <row r="257" spans="1:13" ht="15">
      <c r="A257" s="2">
        <v>201302</v>
      </c>
      <c r="B257" s="53">
        <v>839.597</v>
      </c>
      <c r="C257" s="59">
        <v>945.492560050569</v>
      </c>
      <c r="D257" s="59">
        <v>1007.063</v>
      </c>
      <c r="E257" s="59">
        <v>1131.73519971397</v>
      </c>
      <c r="F257" s="114">
        <v>812</v>
      </c>
      <c r="G257" s="59">
        <v>142.79</v>
      </c>
      <c r="H257" s="59">
        <v>18.72</v>
      </c>
      <c r="I257" s="60">
        <f t="shared" si="0"/>
        <v>124.07</v>
      </c>
      <c r="J257" s="115">
        <f t="shared" si="1"/>
        <v>963.6669999999999</v>
      </c>
      <c r="L257" s="37">
        <v>823183</v>
      </c>
      <c r="M257" s="37">
        <f t="shared" si="2"/>
        <v>11183</v>
      </c>
    </row>
    <row r="258" spans="1:13" ht="15">
      <c r="A258" s="2">
        <v>201303</v>
      </c>
      <c r="B258" s="53">
        <v>756</v>
      </c>
      <c r="C258" s="59">
        <v>841.699511021127</v>
      </c>
      <c r="D258" s="59">
        <v>1068.457</v>
      </c>
      <c r="E258" s="59">
        <v>1074.98922037211</v>
      </c>
      <c r="F258" s="114">
        <v>731.66</v>
      </c>
      <c r="G258" s="59">
        <v>244.9</v>
      </c>
      <c r="H258" s="59">
        <v>24.34</v>
      </c>
      <c r="I258" s="60">
        <f t="shared" si="0"/>
        <v>220.56</v>
      </c>
      <c r="J258" s="115">
        <f t="shared" si="1"/>
        <v>976.56</v>
      </c>
      <c r="L258" s="37">
        <v>733637</v>
      </c>
      <c r="M258" s="37">
        <f t="shared" si="2"/>
        <v>1977</v>
      </c>
    </row>
    <row r="259" spans="1:13" ht="15">
      <c r="A259" s="2">
        <v>201304</v>
      </c>
      <c r="B259" s="53">
        <v>910.0011</v>
      </c>
      <c r="C259" s="59">
        <v>864.584690975098</v>
      </c>
      <c r="D259" s="59">
        <v>1114.346</v>
      </c>
      <c r="E259" s="59">
        <v>1106.0943371479</v>
      </c>
      <c r="F259" s="114">
        <v>890.296</v>
      </c>
      <c r="G259" s="59">
        <v>233.9</v>
      </c>
      <c r="H259" s="59">
        <v>19.71</v>
      </c>
      <c r="I259" s="60">
        <f t="shared" si="0"/>
        <v>214.19</v>
      </c>
      <c r="J259" s="115">
        <f t="shared" si="1"/>
        <v>1124.1911</v>
      </c>
      <c r="L259" s="37">
        <v>892925.0999999999</v>
      </c>
      <c r="M259" s="37">
        <f t="shared" si="2"/>
        <v>2629.0999999998603</v>
      </c>
    </row>
    <row r="260" spans="1:13" ht="15">
      <c r="A260" s="2">
        <v>201305</v>
      </c>
      <c r="B260" s="53">
        <v>1007.537029</v>
      </c>
      <c r="C260" s="59">
        <v>889.944041668661</v>
      </c>
      <c r="D260" s="59">
        <v>1266.487</v>
      </c>
      <c r="E260" s="59">
        <v>1139.06557727649</v>
      </c>
      <c r="F260" s="114">
        <v>976.992</v>
      </c>
      <c r="G260" s="59">
        <v>271.34</v>
      </c>
      <c r="H260" s="59">
        <v>30.54</v>
      </c>
      <c r="I260" s="60">
        <f t="shared" si="0"/>
        <v>240.79999999999998</v>
      </c>
      <c r="J260" s="115">
        <f t="shared" si="1"/>
        <v>1248.337029</v>
      </c>
      <c r="L260" s="37">
        <v>980263.0290000001</v>
      </c>
      <c r="M260" s="37">
        <f t="shared" si="2"/>
        <v>3271.029000000097</v>
      </c>
    </row>
    <row r="261" spans="1:13" ht="15">
      <c r="A261" s="2">
        <v>201306</v>
      </c>
      <c r="B261" s="53">
        <v>987.3368</v>
      </c>
      <c r="C261" s="59">
        <v>928.58307388666</v>
      </c>
      <c r="D261" s="59">
        <v>1332.942</v>
      </c>
      <c r="E261" s="59">
        <v>1143.55765663224</v>
      </c>
      <c r="F261" s="114">
        <v>953.895</v>
      </c>
      <c r="G261" s="59">
        <v>313.74</v>
      </c>
      <c r="H261" s="59">
        <v>33.45</v>
      </c>
      <c r="I261" s="60">
        <f t="shared" si="0"/>
        <v>280.29</v>
      </c>
      <c r="J261" s="115">
        <f t="shared" si="1"/>
        <v>1267.6268</v>
      </c>
      <c r="L261" s="37">
        <v>956488.8</v>
      </c>
      <c r="M261" s="37">
        <f t="shared" si="2"/>
        <v>2593.8000000000466</v>
      </c>
    </row>
    <row r="262" spans="1:13" ht="15">
      <c r="A262" s="2">
        <v>201307</v>
      </c>
      <c r="B262" s="53">
        <v>1051.318</v>
      </c>
      <c r="C262" s="59">
        <v>888.903642161338</v>
      </c>
      <c r="D262" s="59">
        <v>1250.279</v>
      </c>
      <c r="E262" s="59">
        <v>1118.42165055938</v>
      </c>
      <c r="F262" s="114">
        <v>1029.341</v>
      </c>
      <c r="G262" s="59">
        <v>275.99</v>
      </c>
      <c r="H262" s="59">
        <v>21.98</v>
      </c>
      <c r="I262" s="60">
        <f t="shared" si="0"/>
        <v>254.01000000000002</v>
      </c>
      <c r="J262" s="115">
        <f t="shared" si="1"/>
        <v>1305.328</v>
      </c>
      <c r="L262" s="37">
        <v>1031784</v>
      </c>
      <c r="M262" s="37">
        <f t="shared" si="2"/>
        <v>2443.0000000001164</v>
      </c>
    </row>
    <row r="263" spans="1:13" ht="15">
      <c r="A263" s="2">
        <v>201308</v>
      </c>
      <c r="B263" s="53">
        <v>846.512</v>
      </c>
      <c r="C263" s="59">
        <v>858.449903092977</v>
      </c>
      <c r="D263" s="59">
        <v>1271.327</v>
      </c>
      <c r="E263" s="59">
        <v>1174.22774737203</v>
      </c>
      <c r="F263" s="114">
        <v>822.913</v>
      </c>
      <c r="G263" s="59">
        <v>284.55</v>
      </c>
      <c r="H263" s="59">
        <v>23.6</v>
      </c>
      <c r="I263" s="60">
        <f t="shared" si="0"/>
        <v>260.95</v>
      </c>
      <c r="J263" s="115">
        <f t="shared" si="1"/>
        <v>1107.462</v>
      </c>
      <c r="L263" s="37">
        <v>826510</v>
      </c>
      <c r="M263" s="37">
        <f t="shared" si="2"/>
        <v>3597</v>
      </c>
    </row>
    <row r="264" spans="1:13" ht="15">
      <c r="A264" s="2">
        <v>201309</v>
      </c>
      <c r="B264" s="53">
        <v>903.656</v>
      </c>
      <c r="C264" s="59">
        <v>882.429778210294</v>
      </c>
      <c r="D264" s="59">
        <v>1106.455</v>
      </c>
      <c r="E264" s="59">
        <v>1124.28195305653</v>
      </c>
      <c r="F264" s="114">
        <v>880.674</v>
      </c>
      <c r="G264" s="59">
        <v>357.77</v>
      </c>
      <c r="H264" s="59">
        <v>22.98</v>
      </c>
      <c r="I264" s="60">
        <f t="shared" si="0"/>
        <v>334.78999999999996</v>
      </c>
      <c r="J264" s="115">
        <f t="shared" si="1"/>
        <v>1238.446</v>
      </c>
      <c r="L264" s="37">
        <v>884940</v>
      </c>
      <c r="M264" s="37">
        <f t="shared" si="2"/>
        <v>4266</v>
      </c>
    </row>
    <row r="265" spans="1:13" ht="15">
      <c r="A265" s="2">
        <v>201310</v>
      </c>
      <c r="B265" s="53">
        <v>986.449</v>
      </c>
      <c r="C265" s="59">
        <v>886.676793311812</v>
      </c>
      <c r="D265" s="59">
        <v>1134.777</v>
      </c>
      <c r="E265" s="59">
        <v>1123.58652761952</v>
      </c>
      <c r="F265" s="53">
        <v>948.533</v>
      </c>
      <c r="G265" s="59">
        <v>265.86</v>
      </c>
      <c r="H265" s="59">
        <v>44.84</v>
      </c>
      <c r="I265" s="60">
        <f t="shared" si="0"/>
        <v>221.02</v>
      </c>
      <c r="J265" s="115">
        <f t="shared" si="1"/>
        <v>1207.469</v>
      </c>
      <c r="L265" s="37">
        <v>948533.28</v>
      </c>
      <c r="M265" s="37">
        <f t="shared" si="2"/>
        <v>0.2800000000279397</v>
      </c>
    </row>
    <row r="266" spans="1:13" ht="15">
      <c r="A266" s="2">
        <v>201311</v>
      </c>
      <c r="B266" s="53">
        <v>878.44</v>
      </c>
      <c r="C266" s="59">
        <v>876.993915962031</v>
      </c>
      <c r="D266" s="59">
        <v>1117.549</v>
      </c>
      <c r="E266" s="59">
        <v>1146.78944506836</v>
      </c>
      <c r="F266" s="53">
        <v>864.677</v>
      </c>
      <c r="G266" s="59">
        <v>269.14</v>
      </c>
      <c r="H266" s="59">
        <v>18.21</v>
      </c>
      <c r="I266" s="60">
        <f t="shared" si="0"/>
        <v>250.92999999999998</v>
      </c>
      <c r="J266" s="115">
        <f t="shared" si="1"/>
        <v>1129.3700000000001</v>
      </c>
      <c r="L266" s="37">
        <v>864677</v>
      </c>
      <c r="M266" s="37">
        <f t="shared" si="2"/>
        <v>0</v>
      </c>
    </row>
    <row r="267" spans="1:13" ht="15">
      <c r="A267" s="2">
        <v>201312</v>
      </c>
      <c r="B267" s="53">
        <v>705.349</v>
      </c>
      <c r="C267" s="59">
        <v>858.020711003474</v>
      </c>
      <c r="D267" s="59">
        <v>967.964</v>
      </c>
      <c r="E267" s="59">
        <v>1183.66341640944</v>
      </c>
      <c r="F267" s="53">
        <v>686.139</v>
      </c>
      <c r="G267" s="59">
        <v>295.57</v>
      </c>
      <c r="H267" s="59">
        <v>22.89</v>
      </c>
      <c r="I267" s="60">
        <f t="shared" si="0"/>
        <v>272.68</v>
      </c>
      <c r="J267" s="115">
        <f t="shared" si="1"/>
        <v>978.029</v>
      </c>
      <c r="L267" s="39">
        <v>686139.46</v>
      </c>
      <c r="M267" s="37">
        <f t="shared" si="2"/>
        <v>0.4599999999627471</v>
      </c>
    </row>
    <row r="268" spans="1:13" ht="15">
      <c r="A268" s="2">
        <v>201401</v>
      </c>
      <c r="B268" s="53">
        <v>732.004</v>
      </c>
      <c r="C268" s="59">
        <v>845.993424771625</v>
      </c>
      <c r="D268" s="59">
        <v>970.764</v>
      </c>
      <c r="E268" s="59">
        <v>1185.62859911409</v>
      </c>
      <c r="F268" s="114">
        <v>698.435</v>
      </c>
      <c r="G268" s="59">
        <v>273.95</v>
      </c>
      <c r="H268" s="59">
        <v>35.08</v>
      </c>
      <c r="I268" s="60">
        <f t="shared" si="0"/>
        <v>238.87</v>
      </c>
      <c r="J268" s="115">
        <f t="shared" si="1"/>
        <v>970.874</v>
      </c>
      <c r="L268" s="35">
        <v>695885</v>
      </c>
      <c r="M268" s="37">
        <f t="shared" si="2"/>
        <v>-2550</v>
      </c>
    </row>
    <row r="269" spans="1:13" ht="15">
      <c r="A269" s="2">
        <v>201402</v>
      </c>
      <c r="B269" s="53">
        <v>748.287</v>
      </c>
      <c r="C269" s="59">
        <v>843.289105351453</v>
      </c>
      <c r="D269" s="59">
        <v>1067.576</v>
      </c>
      <c r="E269" s="59">
        <v>1190.72885213528</v>
      </c>
      <c r="F269" s="114">
        <v>719.335</v>
      </c>
      <c r="G269" s="59">
        <v>317.36</v>
      </c>
      <c r="H269" s="59">
        <v>29.95</v>
      </c>
      <c r="I269" s="60">
        <f t="shared" si="0"/>
        <v>287.41</v>
      </c>
      <c r="J269" s="115">
        <f t="shared" si="1"/>
        <v>1035.6970000000001</v>
      </c>
      <c r="L269" s="37">
        <v>720909</v>
      </c>
      <c r="M269" s="37">
        <f t="shared" si="2"/>
        <v>1574</v>
      </c>
    </row>
    <row r="270" spans="1:13" ht="15">
      <c r="A270" s="2">
        <v>201403</v>
      </c>
      <c r="B270" s="53">
        <v>875.824</v>
      </c>
      <c r="C270" s="59">
        <v>878.299627148759</v>
      </c>
      <c r="D270" s="59">
        <v>1264.101</v>
      </c>
      <c r="E270" s="59">
        <v>1188.53790781822</v>
      </c>
      <c r="F270" s="114">
        <v>863.498</v>
      </c>
      <c r="G270" s="59">
        <v>328.8</v>
      </c>
      <c r="H270" s="59">
        <v>13.43</v>
      </c>
      <c r="I270" s="60">
        <f t="shared" si="0"/>
        <v>315.37</v>
      </c>
      <c r="J270" s="115">
        <f t="shared" si="1"/>
        <v>1191.194</v>
      </c>
      <c r="L270" s="37">
        <v>863766</v>
      </c>
      <c r="M270" s="37">
        <f t="shared" si="2"/>
        <v>268</v>
      </c>
    </row>
    <row r="271" spans="1:13" ht="15">
      <c r="A271" s="2">
        <v>201404</v>
      </c>
      <c r="B271" s="53">
        <v>849.10865</v>
      </c>
      <c r="C271" s="59">
        <v>883.699255493511</v>
      </c>
      <c r="D271" s="59">
        <v>1222.57</v>
      </c>
      <c r="E271" s="59">
        <v>1205.27013106831</v>
      </c>
      <c r="F271" s="114">
        <v>814.213</v>
      </c>
      <c r="G271" s="59">
        <v>409.97</v>
      </c>
      <c r="H271" s="59">
        <v>34.9</v>
      </c>
      <c r="I271" s="60">
        <f t="shared" si="0"/>
        <v>375.07000000000005</v>
      </c>
      <c r="J271" s="115">
        <f t="shared" si="1"/>
        <v>1224.17865</v>
      </c>
      <c r="L271" s="37">
        <v>818179.65</v>
      </c>
      <c r="M271" s="37">
        <f t="shared" si="2"/>
        <v>3966.6500000000233</v>
      </c>
    </row>
    <row r="272" spans="1:13" ht="15">
      <c r="A272" s="2">
        <v>201405</v>
      </c>
      <c r="B272" s="53">
        <v>971.34713</v>
      </c>
      <c r="C272" s="59">
        <v>891.317226872539</v>
      </c>
      <c r="D272" s="59">
        <v>1406.26</v>
      </c>
      <c r="E272" s="59">
        <v>1208.6424094698</v>
      </c>
      <c r="F272" s="125">
        <v>952.866</v>
      </c>
      <c r="G272" s="59">
        <v>381.2</v>
      </c>
      <c r="H272" s="59">
        <v>19.31</v>
      </c>
      <c r="I272" s="60">
        <f t="shared" si="0"/>
        <v>361.89</v>
      </c>
      <c r="J272" s="115">
        <f t="shared" si="1"/>
        <v>1333.23713</v>
      </c>
      <c r="L272" s="37">
        <v>952866.13</v>
      </c>
      <c r="M272" s="37">
        <f t="shared" si="2"/>
        <v>0.1300000000046566</v>
      </c>
    </row>
    <row r="273" spans="1:13" ht="15">
      <c r="A273" s="2">
        <v>201406</v>
      </c>
      <c r="B273" s="53">
        <v>1007.183</v>
      </c>
      <c r="C273" s="59">
        <v>913.26098459012</v>
      </c>
      <c r="D273" s="59">
        <v>1378.706</v>
      </c>
      <c r="E273" s="59">
        <v>1216.10475570924</v>
      </c>
      <c r="F273" s="114">
        <v>976.187</v>
      </c>
      <c r="G273" s="59">
        <v>369.69</v>
      </c>
      <c r="H273" s="59">
        <v>31</v>
      </c>
      <c r="I273" s="60">
        <f t="shared" si="0"/>
        <v>338.69</v>
      </c>
      <c r="J273" s="115">
        <f t="shared" si="1"/>
        <v>1345.873</v>
      </c>
      <c r="L273" s="37">
        <v>980576</v>
      </c>
      <c r="M273" s="37">
        <f t="shared" si="2"/>
        <v>4389</v>
      </c>
    </row>
    <row r="274" spans="1:13" ht="15">
      <c r="A274" s="2">
        <v>201407</v>
      </c>
      <c r="B274" s="53">
        <v>1122.982</v>
      </c>
      <c r="C274" s="59">
        <v>954.368302546162</v>
      </c>
      <c r="D274" s="59">
        <v>1332.102</v>
      </c>
      <c r="E274" s="59">
        <v>1204.38712699881</v>
      </c>
      <c r="F274" s="114">
        <v>1087.6</v>
      </c>
      <c r="G274" s="59">
        <v>290.58</v>
      </c>
      <c r="H274" s="59">
        <v>35.38</v>
      </c>
      <c r="I274" s="60">
        <f t="shared" si="0"/>
        <v>255.2</v>
      </c>
      <c r="J274" s="115">
        <f t="shared" si="1"/>
        <v>1378.182</v>
      </c>
      <c r="L274" s="37">
        <v>1089199</v>
      </c>
      <c r="M274" s="37">
        <f t="shared" si="2"/>
        <v>1599</v>
      </c>
    </row>
    <row r="275" spans="1:13" ht="15">
      <c r="A275" s="2">
        <v>201408</v>
      </c>
      <c r="B275" s="53">
        <v>861.7911</v>
      </c>
      <c r="C275" s="59">
        <v>914.142968067219</v>
      </c>
      <c r="D275" s="59">
        <v>1291.595</v>
      </c>
      <c r="E275" s="59">
        <v>1189.48769876072</v>
      </c>
      <c r="F275" s="53">
        <v>838.662</v>
      </c>
      <c r="G275" s="59">
        <v>298.87</v>
      </c>
      <c r="H275" s="59">
        <v>23.55</v>
      </c>
      <c r="I275" s="60">
        <f t="shared" si="0"/>
        <v>275.32</v>
      </c>
      <c r="J275" s="115">
        <f t="shared" si="1"/>
        <v>1137.1111</v>
      </c>
      <c r="L275" s="37">
        <v>838662.1</v>
      </c>
      <c r="M275" s="37">
        <f t="shared" si="2"/>
        <v>0.09999999997671694</v>
      </c>
    </row>
    <row r="276" spans="1:13" ht="15">
      <c r="A276" s="2">
        <v>201409</v>
      </c>
      <c r="B276" s="53">
        <v>952.505</v>
      </c>
      <c r="C276" s="59">
        <v>898.270982196212</v>
      </c>
      <c r="D276" s="59">
        <v>1135.986</v>
      </c>
      <c r="E276" s="59">
        <v>1173.40378988251</v>
      </c>
      <c r="F276" s="53">
        <v>936.962</v>
      </c>
      <c r="G276" s="59">
        <v>331.53</v>
      </c>
      <c r="H276" s="59">
        <v>25.72</v>
      </c>
      <c r="I276" s="60">
        <f t="shared" si="0"/>
        <v>305.80999999999995</v>
      </c>
      <c r="J276" s="115">
        <f t="shared" si="1"/>
        <v>1258.315</v>
      </c>
      <c r="L276" s="37">
        <v>936962</v>
      </c>
      <c r="M276" s="37">
        <f t="shared" si="2"/>
        <v>0</v>
      </c>
    </row>
    <row r="277" spans="1:13" ht="15">
      <c r="A277" s="2">
        <v>201410</v>
      </c>
      <c r="B277" s="53">
        <v>1050.315</v>
      </c>
      <c r="C277" s="59">
        <v>944.870291213987</v>
      </c>
      <c r="D277" s="59">
        <v>1234.936</v>
      </c>
      <c r="E277" s="59">
        <v>1189.72248848392</v>
      </c>
      <c r="F277" s="53">
        <v>1022.622</v>
      </c>
      <c r="G277" s="59">
        <v>351.45</v>
      </c>
      <c r="H277" s="59">
        <v>39.1</v>
      </c>
      <c r="I277" s="60">
        <f t="shared" si="0"/>
        <v>312.34999999999997</v>
      </c>
      <c r="J277" s="115">
        <f t="shared" si="1"/>
        <v>1362.665</v>
      </c>
      <c r="L277" s="37">
        <v>1022622</v>
      </c>
      <c r="M277" s="37">
        <f t="shared" si="2"/>
        <v>0</v>
      </c>
    </row>
    <row r="278" spans="1:13" ht="15">
      <c r="A278" s="2">
        <v>201411</v>
      </c>
      <c r="B278" s="53">
        <v>886.337</v>
      </c>
      <c r="C278" s="59">
        <v>915.197465621569</v>
      </c>
      <c r="D278" s="59">
        <v>1217.641</v>
      </c>
      <c r="E278" s="59">
        <v>1200.41434589199</v>
      </c>
      <c r="F278" s="53">
        <v>872.598</v>
      </c>
      <c r="G278" s="59">
        <v>289.55</v>
      </c>
      <c r="H278" s="59">
        <v>21.87</v>
      </c>
      <c r="I278" s="60">
        <f t="shared" si="0"/>
        <v>267.68</v>
      </c>
      <c r="J278" s="115">
        <f t="shared" si="1"/>
        <v>1154.017</v>
      </c>
      <c r="L278" s="37">
        <v>872597.857</v>
      </c>
      <c r="M278" s="37">
        <f t="shared" si="2"/>
        <v>-0.14300000004004687</v>
      </c>
    </row>
    <row r="279" spans="1:13" ht="15">
      <c r="A279" s="2">
        <v>201412</v>
      </c>
      <c r="B279" s="53">
        <v>775.505</v>
      </c>
      <c r="C279" s="59">
        <v>905.42416388018</v>
      </c>
      <c r="D279" s="59">
        <v>859.661</v>
      </c>
      <c r="E279" s="59">
        <v>1085.19487917979</v>
      </c>
      <c r="F279" s="53">
        <v>745.869</v>
      </c>
      <c r="G279" s="59">
        <v>248.41</v>
      </c>
      <c r="H279" s="59">
        <v>35.76</v>
      </c>
      <c r="I279" s="60">
        <f t="shared" si="0"/>
        <v>212.65</v>
      </c>
      <c r="J279" s="115">
        <f t="shared" si="1"/>
        <v>988.155</v>
      </c>
      <c r="L279" s="39">
        <v>745869.41</v>
      </c>
      <c r="M279" s="37">
        <f t="shared" si="2"/>
        <v>0.4100000000325963</v>
      </c>
    </row>
    <row r="280" spans="1:13" ht="15">
      <c r="A280" s="2">
        <v>201501</v>
      </c>
      <c r="B280" s="53">
        <v>755.383</v>
      </c>
      <c r="C280" s="59">
        <v>908.720066974248</v>
      </c>
      <c r="D280" s="59">
        <v>931.759</v>
      </c>
      <c r="E280" s="59">
        <v>1170.35238589997</v>
      </c>
      <c r="F280" s="53">
        <v>735.827</v>
      </c>
      <c r="G280" s="59">
        <v>224.67</v>
      </c>
      <c r="H280" s="59">
        <v>27.65</v>
      </c>
      <c r="I280" s="60">
        <f t="shared" si="0"/>
        <v>197.01999999999998</v>
      </c>
      <c r="J280" s="115">
        <f t="shared" si="1"/>
        <v>952.403</v>
      </c>
      <c r="L280" s="35">
        <v>735827</v>
      </c>
      <c r="M280" s="37">
        <f t="shared" si="2"/>
        <v>0</v>
      </c>
    </row>
    <row r="281" spans="1:13" ht="15">
      <c r="A281" s="2">
        <v>201502</v>
      </c>
      <c r="B281" s="53">
        <v>822.221</v>
      </c>
      <c r="C281" s="59">
        <v>921.487777875698</v>
      </c>
      <c r="D281" s="59">
        <v>980.6</v>
      </c>
      <c r="E281" s="59">
        <v>1134.24734329395</v>
      </c>
      <c r="F281" s="53">
        <v>801.447</v>
      </c>
      <c r="G281" s="59">
        <v>225.36</v>
      </c>
      <c r="H281" s="59">
        <v>29.69</v>
      </c>
      <c r="I281" s="60">
        <f t="shared" si="0"/>
        <v>195.67000000000002</v>
      </c>
      <c r="J281" s="115">
        <f t="shared" si="1"/>
        <v>1017.8910000000001</v>
      </c>
      <c r="L281" s="37">
        <v>801447</v>
      </c>
      <c r="M281" s="37">
        <f t="shared" si="2"/>
        <v>0</v>
      </c>
    </row>
    <row r="282" spans="1:13" ht="15">
      <c r="A282" s="2">
        <v>201503</v>
      </c>
      <c r="B282" s="53">
        <v>999.984</v>
      </c>
      <c r="C282" s="59">
        <v>989.176093838782</v>
      </c>
      <c r="D282" s="59">
        <v>1254.397</v>
      </c>
      <c r="E282" s="59">
        <v>1196.81682600251</v>
      </c>
      <c r="F282" s="53">
        <v>983.616</v>
      </c>
      <c r="G282" s="59">
        <v>345.53</v>
      </c>
      <c r="H282" s="59">
        <v>29.49</v>
      </c>
      <c r="I282" s="60">
        <f t="shared" si="0"/>
        <v>316.03999999999996</v>
      </c>
      <c r="J282" s="115">
        <f t="shared" si="1"/>
        <v>1316.024</v>
      </c>
      <c r="L282" s="37">
        <v>983615.62</v>
      </c>
      <c r="M282" s="37">
        <f t="shared" si="2"/>
        <v>-0.3800000000046566</v>
      </c>
    </row>
    <row r="283" spans="1:13" ht="15">
      <c r="A283" s="2">
        <v>201504</v>
      </c>
      <c r="B283" s="53">
        <v>978.808</v>
      </c>
      <c r="C283" s="59">
        <v>977.279281111728</v>
      </c>
      <c r="D283" s="59">
        <v>1218.441</v>
      </c>
      <c r="E283" s="59">
        <v>1185.747544975</v>
      </c>
      <c r="F283" s="53">
        <v>952.109</v>
      </c>
      <c r="G283" s="59">
        <v>361.89</v>
      </c>
      <c r="H283" s="59">
        <v>37.32</v>
      </c>
      <c r="I283" s="60">
        <f t="shared" si="0"/>
        <v>324.57</v>
      </c>
      <c r="J283" s="115">
        <f t="shared" si="1"/>
        <v>1303.378</v>
      </c>
      <c r="L283" s="37">
        <v>952108.5299999998</v>
      </c>
      <c r="M283" s="37">
        <f t="shared" si="2"/>
        <v>-0.47000000020489097</v>
      </c>
    </row>
    <row r="284" spans="1:13" ht="15">
      <c r="A284" s="2">
        <v>201505</v>
      </c>
      <c r="B284" s="53">
        <v>1044</v>
      </c>
      <c r="C284" s="59">
        <v>996.757178456159</v>
      </c>
      <c r="D284" s="59">
        <v>1419.036</v>
      </c>
      <c r="E284" s="59">
        <v>1222.25593557085</v>
      </c>
      <c r="F284" s="53">
        <v>1020.333</v>
      </c>
      <c r="G284" s="59">
        <v>401.38</v>
      </c>
      <c r="H284" s="59">
        <v>33.2</v>
      </c>
      <c r="I284" s="60">
        <f t="shared" si="0"/>
        <v>368.18</v>
      </c>
      <c r="J284" s="115">
        <f t="shared" si="1"/>
        <v>1412.18</v>
      </c>
      <c r="L284" s="37">
        <v>1020333</v>
      </c>
      <c r="M284" s="37">
        <f t="shared" si="2"/>
        <v>0</v>
      </c>
    </row>
    <row r="285" spans="1:13" ht="15">
      <c r="A285" s="2">
        <v>201506</v>
      </c>
      <c r="B285" s="53">
        <v>1058.159</v>
      </c>
      <c r="C285" s="59">
        <v>929.07104467665</v>
      </c>
      <c r="D285" s="59">
        <v>1223.19</v>
      </c>
      <c r="E285" s="59">
        <v>1136.03855251531</v>
      </c>
      <c r="F285" s="53">
        <v>1035.54</v>
      </c>
      <c r="G285" s="59">
        <v>313.77</v>
      </c>
      <c r="H285" s="59">
        <v>33.19</v>
      </c>
      <c r="I285" s="60">
        <f t="shared" si="0"/>
        <v>280.58</v>
      </c>
      <c r="J285" s="115">
        <f t="shared" si="1"/>
        <v>1338.739</v>
      </c>
      <c r="L285" s="37">
        <v>1035539.86</v>
      </c>
      <c r="M285" s="37">
        <f t="shared" si="2"/>
        <v>-0.14000000001396984</v>
      </c>
    </row>
    <row r="286" spans="1:13" ht="15">
      <c r="A286" s="2">
        <v>201507</v>
      </c>
      <c r="B286" s="53">
        <v>1075.761</v>
      </c>
      <c r="C286" s="59">
        <v>926.325135997261</v>
      </c>
      <c r="D286" s="59">
        <v>1243.001</v>
      </c>
      <c r="E286" s="59">
        <v>1162.17612489185</v>
      </c>
      <c r="F286" s="53">
        <v>1044.162</v>
      </c>
      <c r="G286" s="59">
        <v>331.45</v>
      </c>
      <c r="H286" s="59">
        <v>40.88</v>
      </c>
      <c r="I286" s="60">
        <f t="shared" si="0"/>
        <v>290.57</v>
      </c>
      <c r="J286" s="115">
        <f t="shared" si="1"/>
        <v>1366.331</v>
      </c>
      <c r="L286" s="37">
        <v>1044161.9999999999</v>
      </c>
      <c r="M286" s="37">
        <f t="shared" si="2"/>
        <v>0</v>
      </c>
    </row>
    <row r="287" spans="1:13" ht="15">
      <c r="A287" s="2">
        <v>201508</v>
      </c>
      <c r="B287" s="53">
        <v>901.561</v>
      </c>
      <c r="C287" s="59">
        <v>962.616201295308</v>
      </c>
      <c r="D287" s="59">
        <v>1285.996</v>
      </c>
      <c r="E287" s="59">
        <v>1205.59665206081</v>
      </c>
      <c r="F287" s="53">
        <v>876.097</v>
      </c>
      <c r="G287" s="59">
        <v>346.36</v>
      </c>
      <c r="H287" s="59">
        <v>31.57</v>
      </c>
      <c r="I287" s="60">
        <f t="shared" si="0"/>
        <v>314.79</v>
      </c>
      <c r="J287" s="115">
        <f t="shared" si="1"/>
        <v>1216.351</v>
      </c>
      <c r="L287" s="37">
        <v>876096.7699999998</v>
      </c>
      <c r="M287" s="37">
        <f t="shared" si="2"/>
        <v>-0.2300000002142042</v>
      </c>
    </row>
    <row r="288" spans="1:13" ht="15">
      <c r="A288" s="2">
        <v>201509</v>
      </c>
      <c r="B288" s="53">
        <v>1007.495</v>
      </c>
      <c r="C288" s="59">
        <v>952.293795067646</v>
      </c>
      <c r="D288" s="59">
        <v>1141.013</v>
      </c>
      <c r="E288" s="59">
        <v>1169.9612614039</v>
      </c>
      <c r="F288" s="53">
        <v>973.071</v>
      </c>
      <c r="G288" s="59">
        <v>336.68</v>
      </c>
      <c r="H288" s="59">
        <v>45.3</v>
      </c>
      <c r="I288" s="60">
        <f t="shared" si="0"/>
        <v>291.38</v>
      </c>
      <c r="J288" s="115">
        <f t="shared" si="1"/>
        <v>1298.875</v>
      </c>
      <c r="L288" s="37">
        <v>973070.5049999999</v>
      </c>
      <c r="M288" s="37">
        <f t="shared" si="2"/>
        <v>-0.4950000001117587</v>
      </c>
    </row>
    <row r="289" spans="1:13" ht="15">
      <c r="A289" s="2">
        <v>201510</v>
      </c>
      <c r="B289" s="53">
        <v>1009.538</v>
      </c>
      <c r="C289" s="59">
        <v>948.64080065991</v>
      </c>
      <c r="D289" s="59">
        <v>1299.018</v>
      </c>
      <c r="E289" s="59">
        <v>1199.86147195488</v>
      </c>
      <c r="F289" s="53">
        <v>993.014</v>
      </c>
      <c r="G289" s="59">
        <v>385.24</v>
      </c>
      <c r="H289" s="59">
        <v>26.1</v>
      </c>
      <c r="I289" s="60">
        <f t="shared" si="0"/>
        <v>359.14</v>
      </c>
      <c r="J289" s="115">
        <f t="shared" si="1"/>
        <v>1368.6779999999999</v>
      </c>
      <c r="L289" s="37">
        <v>993013.6</v>
      </c>
      <c r="M289" s="37">
        <f t="shared" si="2"/>
        <v>-0.40000000002328306</v>
      </c>
    </row>
    <row r="290" spans="1:13" ht="15">
      <c r="A290" s="2">
        <v>201511</v>
      </c>
      <c r="B290" s="53">
        <v>1002.643</v>
      </c>
      <c r="C290" s="59">
        <v>990.047653355912</v>
      </c>
      <c r="D290" s="59">
        <v>1255.499</v>
      </c>
      <c r="E290" s="59">
        <v>1197.42384759761</v>
      </c>
      <c r="F290" s="53">
        <v>979.965</v>
      </c>
      <c r="G290" s="59">
        <v>339.51</v>
      </c>
      <c r="H290" s="59">
        <v>31.43</v>
      </c>
      <c r="I290" s="60">
        <f t="shared" si="0"/>
        <v>308.08</v>
      </c>
      <c r="J290" s="115">
        <f t="shared" si="1"/>
        <v>1310.723</v>
      </c>
      <c r="L290" s="37">
        <v>979965</v>
      </c>
      <c r="M290" s="37">
        <f t="shared" si="2"/>
        <v>0</v>
      </c>
    </row>
    <row r="291" spans="1:13" ht="15">
      <c r="A291" s="2">
        <v>201512</v>
      </c>
      <c r="B291" s="53">
        <v>836.452</v>
      </c>
      <c r="C291" s="59">
        <v>970.28103404625</v>
      </c>
      <c r="D291" s="59">
        <v>1070.722</v>
      </c>
      <c r="E291" s="59">
        <v>1257.53723462234</v>
      </c>
      <c r="F291" s="53">
        <v>811.98</v>
      </c>
      <c r="G291" s="59">
        <v>327.72</v>
      </c>
      <c r="H291" s="59">
        <v>30.07</v>
      </c>
      <c r="I291" s="60">
        <f t="shared" si="0"/>
        <v>297.65000000000003</v>
      </c>
      <c r="J291" s="115">
        <f t="shared" si="1"/>
        <v>1134.102</v>
      </c>
      <c r="L291" s="39">
        <v>811980.109</v>
      </c>
      <c r="M291" s="37">
        <f t="shared" si="2"/>
        <v>0.10900000005494803</v>
      </c>
    </row>
    <row r="292" spans="1:13" ht="15">
      <c r="A292" s="2">
        <v>201601</v>
      </c>
      <c r="B292" s="53">
        <v>732.237</v>
      </c>
      <c r="C292" s="59">
        <v>909.17241916177</v>
      </c>
      <c r="D292" s="59">
        <v>984.328</v>
      </c>
      <c r="E292" s="59">
        <v>1185.80921199709</v>
      </c>
      <c r="F292" s="53">
        <v>711.447</v>
      </c>
      <c r="G292" s="59">
        <v>279.41</v>
      </c>
      <c r="H292" s="59">
        <v>27.9</v>
      </c>
      <c r="I292" s="60">
        <f t="shared" si="0"/>
        <v>251.51000000000002</v>
      </c>
      <c r="J292" s="115">
        <f t="shared" si="1"/>
        <v>983.747</v>
      </c>
      <c r="L292" s="35">
        <v>711446.89</v>
      </c>
      <c r="M292" s="37">
        <f t="shared" si="2"/>
        <v>-0.10999999998603016</v>
      </c>
    </row>
    <row r="293" spans="1:13" ht="15">
      <c r="A293" s="2">
        <v>201602</v>
      </c>
      <c r="B293" s="53">
        <v>876.471</v>
      </c>
      <c r="C293" s="59">
        <v>930.620350231578</v>
      </c>
      <c r="D293" s="59">
        <v>1050.896</v>
      </c>
      <c r="E293" s="59">
        <v>1169.57038670431</v>
      </c>
      <c r="F293" s="53">
        <v>861.082</v>
      </c>
      <c r="G293" s="59">
        <v>294.03</v>
      </c>
      <c r="H293" s="59">
        <v>25.63</v>
      </c>
      <c r="I293" s="60">
        <f t="shared" si="0"/>
        <v>268.4</v>
      </c>
      <c r="J293" s="115">
        <f t="shared" si="1"/>
        <v>1144.871</v>
      </c>
      <c r="L293" s="37">
        <v>861082.29</v>
      </c>
      <c r="M293" s="37">
        <f t="shared" si="2"/>
        <v>0.2900000000372529</v>
      </c>
    </row>
    <row r="294" spans="1:13" ht="15">
      <c r="A294" s="2">
        <v>201603</v>
      </c>
      <c r="B294" s="53">
        <v>914.979</v>
      </c>
      <c r="C294" s="59">
        <v>931.348887245226</v>
      </c>
      <c r="D294" s="59">
        <v>1171.575</v>
      </c>
      <c r="E294" s="59">
        <v>1176.56572826859</v>
      </c>
      <c r="F294" s="53">
        <v>885.273</v>
      </c>
      <c r="G294" s="59">
        <v>403.32</v>
      </c>
      <c r="H294" s="59">
        <v>41.41</v>
      </c>
      <c r="I294" s="60">
        <f t="shared" si="0"/>
        <v>361.90999999999997</v>
      </c>
      <c r="J294" s="115">
        <f t="shared" si="1"/>
        <v>1276.8890000000001</v>
      </c>
      <c r="L294" s="37">
        <v>885273.287</v>
      </c>
      <c r="M294" s="37">
        <f t="shared" si="2"/>
        <v>0.28700000001117587</v>
      </c>
    </row>
    <row r="295" spans="1:13" ht="15">
      <c r="A295" s="2">
        <v>201604</v>
      </c>
      <c r="B295" s="53">
        <v>940.655</v>
      </c>
      <c r="C295" s="59">
        <v>908.551821104765</v>
      </c>
      <c r="D295" s="59">
        <v>1223.048</v>
      </c>
      <c r="E295" s="59">
        <v>1173.9574320928</v>
      </c>
      <c r="F295" s="53">
        <v>915.752</v>
      </c>
      <c r="G295" s="59">
        <v>399.36</v>
      </c>
      <c r="H295" s="59">
        <v>36.18</v>
      </c>
      <c r="I295" s="60">
        <f t="shared" si="0"/>
        <v>363.18</v>
      </c>
      <c r="J295" s="115">
        <f t="shared" si="1"/>
        <v>1303.835</v>
      </c>
      <c r="L295" s="37">
        <v>915751.6</v>
      </c>
      <c r="M295" s="37">
        <f t="shared" si="2"/>
        <v>-0.40000000002328306</v>
      </c>
    </row>
    <row r="296" spans="1:13" ht="15">
      <c r="A296" s="2">
        <v>201605</v>
      </c>
      <c r="B296" s="53">
        <v>957.927</v>
      </c>
      <c r="C296" s="59">
        <v>884.076231304481</v>
      </c>
      <c r="D296" s="59">
        <v>1287.377</v>
      </c>
      <c r="E296" s="59">
        <v>1170.659529026</v>
      </c>
      <c r="F296" s="53">
        <v>944.246</v>
      </c>
      <c r="G296" s="59">
        <v>444.11</v>
      </c>
      <c r="H296" s="59">
        <v>24.49</v>
      </c>
      <c r="I296" s="60">
        <f t="shared" si="0"/>
        <v>419.62</v>
      </c>
      <c r="J296" s="115">
        <f t="shared" si="1"/>
        <v>1377.547</v>
      </c>
      <c r="L296" s="37">
        <v>944245.7399999998</v>
      </c>
      <c r="M296" s="37">
        <f t="shared" si="2"/>
        <v>-0.26000000024214387</v>
      </c>
    </row>
    <row r="297" spans="1:13" ht="15">
      <c r="A297" s="2">
        <v>201606</v>
      </c>
      <c r="B297" s="53">
        <v>1042.476</v>
      </c>
      <c r="C297" s="59">
        <v>918.34296599647</v>
      </c>
      <c r="D297" s="59">
        <v>1321.218</v>
      </c>
      <c r="E297" s="59">
        <v>1231.56702660491</v>
      </c>
      <c r="F297" s="53">
        <v>1027.495</v>
      </c>
      <c r="G297" s="59">
        <v>361.21</v>
      </c>
      <c r="H297" s="59">
        <v>27.42</v>
      </c>
      <c r="I297" s="60">
        <f aca="true" t="shared" si="3" ref="I297:I354">+G297-H297</f>
        <v>333.78999999999996</v>
      </c>
      <c r="J297" s="115">
        <f aca="true" t="shared" si="4" ref="J297:J354">+B297+I297</f>
        <v>1376.266</v>
      </c>
      <c r="L297" s="37">
        <v>1027494.8</v>
      </c>
      <c r="M297" s="37">
        <f aca="true" t="shared" si="5" ref="M297:M351">+L297-F297*1000</f>
        <v>-0.19999999983701855</v>
      </c>
    </row>
    <row r="298" spans="1:13" ht="15">
      <c r="A298" s="2">
        <v>201607</v>
      </c>
      <c r="B298" s="53">
        <v>987.394</v>
      </c>
      <c r="C298" s="59">
        <v>929.850122863103</v>
      </c>
      <c r="D298" s="59">
        <v>1284.508</v>
      </c>
      <c r="E298" s="59">
        <v>1179.80021206696</v>
      </c>
      <c r="F298" s="53">
        <v>968.067</v>
      </c>
      <c r="G298" s="59">
        <v>379.84</v>
      </c>
      <c r="H298" s="59">
        <v>31.95</v>
      </c>
      <c r="I298" s="60">
        <f t="shared" si="3"/>
        <v>347.89</v>
      </c>
      <c r="J298" s="115">
        <f t="shared" si="4"/>
        <v>1335.284</v>
      </c>
      <c r="L298" s="37">
        <v>968067</v>
      </c>
      <c r="M298" s="37">
        <f t="shared" si="5"/>
        <v>0</v>
      </c>
    </row>
    <row r="299" spans="1:13" ht="15">
      <c r="A299" s="2">
        <v>201608</v>
      </c>
      <c r="B299" s="53">
        <v>955.036</v>
      </c>
      <c r="C299" s="59">
        <v>950.828479387577</v>
      </c>
      <c r="D299" s="59">
        <v>1218.7</v>
      </c>
      <c r="E299" s="59">
        <v>1194.45123056704</v>
      </c>
      <c r="F299" s="53">
        <v>939.102</v>
      </c>
      <c r="G299" s="59">
        <v>329.92</v>
      </c>
      <c r="H299" s="59">
        <v>25.82</v>
      </c>
      <c r="I299" s="60">
        <f t="shared" si="3"/>
        <v>304.1</v>
      </c>
      <c r="J299" s="115">
        <f t="shared" si="4"/>
        <v>1259.136</v>
      </c>
      <c r="L299" s="37">
        <v>939101.9400000003</v>
      </c>
      <c r="M299" s="37">
        <f t="shared" si="5"/>
        <v>-0.05999999970663339</v>
      </c>
    </row>
    <row r="300" spans="1:13" ht="15">
      <c r="A300" s="2">
        <v>201609</v>
      </c>
      <c r="B300" s="53">
        <v>1004.538</v>
      </c>
      <c r="C300" s="59">
        <v>952.056855954631</v>
      </c>
      <c r="D300" s="59">
        <v>1173.444</v>
      </c>
      <c r="E300" s="59">
        <v>1207.91240620982</v>
      </c>
      <c r="F300" s="53">
        <v>980.426</v>
      </c>
      <c r="G300" s="59">
        <v>327.53</v>
      </c>
      <c r="H300" s="59">
        <v>37.55</v>
      </c>
      <c r="I300" s="60">
        <f t="shared" si="3"/>
        <v>289.97999999999996</v>
      </c>
      <c r="J300" s="115">
        <f t="shared" si="4"/>
        <v>1294.518</v>
      </c>
      <c r="L300" s="37">
        <v>980426</v>
      </c>
      <c r="M300" s="37">
        <f t="shared" si="5"/>
        <v>0</v>
      </c>
    </row>
    <row r="301" spans="1:13" ht="15">
      <c r="A301" s="2">
        <v>201610</v>
      </c>
      <c r="B301" s="53">
        <v>948.235</v>
      </c>
      <c r="C301" s="59">
        <v>932.161386982926</v>
      </c>
      <c r="D301" s="59">
        <v>1323.411</v>
      </c>
      <c r="E301" s="59">
        <v>1214.93925510283</v>
      </c>
      <c r="F301" s="53">
        <v>946.146</v>
      </c>
      <c r="G301" s="59">
        <v>389.77</v>
      </c>
      <c r="H301" s="59">
        <v>14.34</v>
      </c>
      <c r="I301" s="60">
        <f t="shared" si="3"/>
        <v>375.43</v>
      </c>
      <c r="J301" s="115">
        <f t="shared" si="4"/>
        <v>1323.665</v>
      </c>
      <c r="L301" s="37">
        <v>946145.639</v>
      </c>
      <c r="M301" s="37">
        <f t="shared" si="5"/>
        <v>-0.3610000000335276</v>
      </c>
    </row>
    <row r="302" spans="1:13" ht="15">
      <c r="A302" s="2">
        <v>201611</v>
      </c>
      <c r="B302" s="53">
        <v>1001.69</v>
      </c>
      <c r="C302" s="59">
        <v>952.582160579853</v>
      </c>
      <c r="D302" s="59">
        <v>1246.255</v>
      </c>
      <c r="E302" s="59">
        <v>1219.37909221125</v>
      </c>
      <c r="F302" s="53">
        <v>978.899</v>
      </c>
      <c r="G302" s="59">
        <v>346.37</v>
      </c>
      <c r="H302" s="59">
        <v>35.45</v>
      </c>
      <c r="I302" s="60">
        <f t="shared" si="3"/>
        <v>310.92</v>
      </c>
      <c r="J302" s="115">
        <f t="shared" si="4"/>
        <v>1312.6100000000001</v>
      </c>
      <c r="L302" s="37">
        <v>978899.18</v>
      </c>
      <c r="M302" s="37">
        <f t="shared" si="5"/>
        <v>0.18000000005122274</v>
      </c>
    </row>
    <row r="303" spans="1:13" ht="15">
      <c r="A303" s="2">
        <v>201612</v>
      </c>
      <c r="B303" s="53">
        <v>796.179</v>
      </c>
      <c r="C303" s="59">
        <v>958.038137967693</v>
      </c>
      <c r="D303" s="59">
        <v>1001.254</v>
      </c>
      <c r="E303" s="59">
        <v>1183.84142798461</v>
      </c>
      <c r="F303" s="53">
        <v>777.941</v>
      </c>
      <c r="G303" s="59">
        <v>303.22</v>
      </c>
      <c r="H303" s="59">
        <v>26.32</v>
      </c>
      <c r="I303" s="60">
        <f t="shared" si="3"/>
        <v>276.90000000000003</v>
      </c>
      <c r="J303" s="115">
        <f t="shared" si="4"/>
        <v>1073.079</v>
      </c>
      <c r="L303" s="39">
        <v>777941.4449999997</v>
      </c>
      <c r="M303" s="37">
        <f t="shared" si="5"/>
        <v>0.4449999997159466</v>
      </c>
    </row>
    <row r="304" spans="1:13" ht="15">
      <c r="A304" s="2">
        <v>201701</v>
      </c>
      <c r="B304" s="53">
        <v>835.413</v>
      </c>
      <c r="C304" s="59">
        <v>984.522730358701</v>
      </c>
      <c r="D304" s="59">
        <v>1015.05</v>
      </c>
      <c r="E304" s="59">
        <v>1229.0147903966</v>
      </c>
      <c r="F304" s="53">
        <v>832.554</v>
      </c>
      <c r="G304" s="59">
        <v>284.87</v>
      </c>
      <c r="H304" s="59">
        <v>24.34</v>
      </c>
      <c r="I304" s="60">
        <f t="shared" si="3"/>
        <v>260.53000000000003</v>
      </c>
      <c r="J304" s="115">
        <f t="shared" si="4"/>
        <v>1095.943</v>
      </c>
      <c r="L304" s="35">
        <v>832554.3400000001</v>
      </c>
      <c r="M304" s="37">
        <f t="shared" si="5"/>
        <v>0.34000000008381903</v>
      </c>
    </row>
    <row r="305" spans="1:13" ht="15">
      <c r="A305" s="2">
        <v>201702</v>
      </c>
      <c r="B305" s="53">
        <v>923.242</v>
      </c>
      <c r="C305" s="59">
        <v>1011.60077775675</v>
      </c>
      <c r="D305" s="59">
        <v>1149.531</v>
      </c>
      <c r="E305" s="59">
        <v>1263.5202473335</v>
      </c>
      <c r="F305" s="53">
        <v>910.718</v>
      </c>
      <c r="G305" s="59">
        <v>292.77</v>
      </c>
      <c r="H305" s="59">
        <v>25.52</v>
      </c>
      <c r="I305" s="60">
        <f t="shared" si="3"/>
        <v>267.25</v>
      </c>
      <c r="J305" s="115">
        <f t="shared" si="4"/>
        <v>1190.492</v>
      </c>
      <c r="L305" s="37">
        <v>910718.11</v>
      </c>
      <c r="M305" s="37">
        <f t="shared" si="5"/>
        <v>0.10999999998603016</v>
      </c>
    </row>
    <row r="306" spans="1:13" ht="15">
      <c r="A306" s="2">
        <v>201703</v>
      </c>
      <c r="B306" s="53">
        <v>1119.751</v>
      </c>
      <c r="C306" s="59">
        <v>1021.98032896575</v>
      </c>
      <c r="D306" s="59">
        <v>1320.898</v>
      </c>
      <c r="E306" s="59">
        <v>1270.4849904172</v>
      </c>
      <c r="F306" s="53">
        <v>1102.785</v>
      </c>
      <c r="G306" s="59">
        <v>400.03</v>
      </c>
      <c r="H306" s="59">
        <v>35.46</v>
      </c>
      <c r="I306" s="60">
        <f t="shared" si="3"/>
        <v>364.57</v>
      </c>
      <c r="J306" s="115">
        <f t="shared" si="4"/>
        <v>1484.321</v>
      </c>
      <c r="L306" s="37">
        <v>1102784.6599999997</v>
      </c>
      <c r="M306" s="37">
        <f t="shared" si="5"/>
        <v>-0.3400000003166497</v>
      </c>
    </row>
    <row r="307" spans="1:13" ht="15">
      <c r="A307" s="2">
        <v>201704</v>
      </c>
      <c r="B307" s="53">
        <v>917.83</v>
      </c>
      <c r="C307" s="59">
        <v>1023.54683072568</v>
      </c>
      <c r="D307" s="59">
        <v>1371.634</v>
      </c>
      <c r="E307" s="59">
        <v>1328.26001457176</v>
      </c>
      <c r="F307" s="53">
        <v>908.897</v>
      </c>
      <c r="G307" s="59">
        <v>389.92</v>
      </c>
      <c r="H307" s="59">
        <v>23.84</v>
      </c>
      <c r="I307" s="60">
        <f t="shared" si="3"/>
        <v>366.08000000000004</v>
      </c>
      <c r="J307" s="115">
        <f t="shared" si="4"/>
        <v>1283.91</v>
      </c>
      <c r="L307" s="37">
        <v>908896.7509999998</v>
      </c>
      <c r="M307" s="37">
        <f t="shared" si="5"/>
        <v>-0.2490000001853332</v>
      </c>
    </row>
    <row r="308" spans="1:13" ht="15">
      <c r="A308" s="2">
        <v>201705</v>
      </c>
      <c r="B308" s="53">
        <v>1139.02</v>
      </c>
      <c r="C308" s="59">
        <v>1009.26385161959</v>
      </c>
      <c r="D308" s="59">
        <v>1371.885</v>
      </c>
      <c r="E308" s="59">
        <v>1277.36282093882</v>
      </c>
      <c r="F308" s="53">
        <v>1103.901</v>
      </c>
      <c r="G308" s="59">
        <v>423.5</v>
      </c>
      <c r="H308" s="59">
        <v>48.43</v>
      </c>
      <c r="I308" s="60">
        <f t="shared" si="3"/>
        <v>375.07</v>
      </c>
      <c r="J308" s="115">
        <f t="shared" si="4"/>
        <v>1514.09</v>
      </c>
      <c r="L308" s="37">
        <v>1103900.7750000001</v>
      </c>
      <c r="M308" s="37">
        <f t="shared" si="5"/>
        <v>-0.2249999998603016</v>
      </c>
    </row>
    <row r="309" spans="1:13" ht="15">
      <c r="A309" s="2">
        <v>201706</v>
      </c>
      <c r="B309" s="53">
        <v>1133.721</v>
      </c>
      <c r="C309" s="59">
        <v>996.916282100679</v>
      </c>
      <c r="D309" s="59">
        <v>1327.948</v>
      </c>
      <c r="E309" s="59">
        <v>1251.57669023568</v>
      </c>
      <c r="F309" s="53">
        <v>1114.986</v>
      </c>
      <c r="G309" s="59">
        <v>367.47</v>
      </c>
      <c r="H309" s="59">
        <v>29.24</v>
      </c>
      <c r="I309" s="60">
        <f t="shared" si="3"/>
        <v>338.23</v>
      </c>
      <c r="J309" s="115">
        <f t="shared" si="4"/>
        <v>1471.951</v>
      </c>
      <c r="L309" s="37">
        <v>1114985.965</v>
      </c>
      <c r="M309" s="37">
        <f t="shared" si="5"/>
        <v>-0.03499999991618097</v>
      </c>
    </row>
    <row r="310" spans="1:13" ht="15">
      <c r="A310" s="2">
        <v>201707</v>
      </c>
      <c r="B310" s="53">
        <v>1053.595</v>
      </c>
      <c r="C310" s="59">
        <v>1000.19173280461</v>
      </c>
      <c r="D310" s="59">
        <v>1413.67</v>
      </c>
      <c r="E310" s="59">
        <v>1296.63539135056</v>
      </c>
      <c r="F310" s="53">
        <v>1035.841</v>
      </c>
      <c r="G310" s="59">
        <v>320.97</v>
      </c>
      <c r="H310" s="59">
        <v>35.06</v>
      </c>
      <c r="I310" s="60">
        <f t="shared" si="3"/>
        <v>285.91</v>
      </c>
      <c r="J310" s="115">
        <f t="shared" si="4"/>
        <v>1339.505</v>
      </c>
      <c r="L310" s="37">
        <v>1035840.6849999999</v>
      </c>
      <c r="M310" s="37">
        <f t="shared" si="5"/>
        <v>-0.31499999994412065</v>
      </c>
    </row>
    <row r="311" spans="1:13" ht="15">
      <c r="A311" s="2">
        <v>201708</v>
      </c>
      <c r="B311" s="53">
        <v>993.622</v>
      </c>
      <c r="C311" s="59">
        <v>999.374898605699</v>
      </c>
      <c r="D311" s="59">
        <v>1315.588</v>
      </c>
      <c r="E311" s="59">
        <v>1307.43558997357</v>
      </c>
      <c r="F311" s="53">
        <v>993.085</v>
      </c>
      <c r="G311" s="59">
        <v>298.88</v>
      </c>
      <c r="H311" s="59">
        <v>13</v>
      </c>
      <c r="I311" s="60">
        <f t="shared" si="3"/>
        <v>285.88</v>
      </c>
      <c r="J311" s="115">
        <f t="shared" si="4"/>
        <v>1279.502</v>
      </c>
      <c r="L311" s="37">
        <v>993085.2960000004</v>
      </c>
      <c r="M311" s="37">
        <f t="shared" si="5"/>
        <v>0.29600000043865293</v>
      </c>
    </row>
    <row r="312" spans="1:13" ht="15">
      <c r="A312" s="2">
        <v>201709</v>
      </c>
      <c r="B312" s="53">
        <v>1048.522</v>
      </c>
      <c r="C312" s="59">
        <v>1037.50691359915</v>
      </c>
      <c r="D312" s="59">
        <v>1280.803</v>
      </c>
      <c r="E312" s="59">
        <v>1303.34870252404</v>
      </c>
      <c r="F312" s="53">
        <v>1035.373</v>
      </c>
      <c r="G312" s="59">
        <v>272.49</v>
      </c>
      <c r="H312" s="59">
        <v>29.12</v>
      </c>
      <c r="I312" s="60">
        <f t="shared" si="3"/>
        <v>243.37</v>
      </c>
      <c r="J312" s="115">
        <f t="shared" si="4"/>
        <v>1291.8919999999998</v>
      </c>
      <c r="L312" s="37">
        <v>1035372.795</v>
      </c>
      <c r="M312" s="37">
        <f t="shared" si="5"/>
        <v>-0.20499999995809048</v>
      </c>
    </row>
    <row r="313" spans="1:13" ht="15">
      <c r="A313" s="2">
        <v>201710</v>
      </c>
      <c r="B313" s="53">
        <v>1124.801</v>
      </c>
      <c r="C313" s="59">
        <v>1066.11995588535</v>
      </c>
      <c r="D313" s="59">
        <v>1470.106</v>
      </c>
      <c r="E313" s="59">
        <v>1357.35278121428</v>
      </c>
      <c r="F313" s="53">
        <v>1106.618</v>
      </c>
      <c r="G313" s="59">
        <v>395.928</v>
      </c>
      <c r="H313" s="59">
        <v>35.74</v>
      </c>
      <c r="I313" s="60">
        <f t="shared" si="3"/>
        <v>360.188</v>
      </c>
      <c r="J313" s="115">
        <f t="shared" si="4"/>
        <v>1484.989</v>
      </c>
      <c r="L313" s="37">
        <v>1106617.9549999998</v>
      </c>
      <c r="M313" s="37">
        <f t="shared" si="5"/>
        <v>-0.04500000015832484</v>
      </c>
    </row>
    <row r="314" spans="1:13" ht="15">
      <c r="A314" s="2">
        <v>201711</v>
      </c>
      <c r="B314" s="53">
        <v>1208.443</v>
      </c>
      <c r="C314" s="59">
        <v>1155.86130865645</v>
      </c>
      <c r="D314" s="59">
        <v>1458.765</v>
      </c>
      <c r="E314" s="59">
        <v>1397.54324244135</v>
      </c>
      <c r="F314" s="53">
        <v>1198.349</v>
      </c>
      <c r="G314" s="59">
        <v>319.891</v>
      </c>
      <c r="H314" s="59">
        <v>24.311</v>
      </c>
      <c r="I314" s="60">
        <f t="shared" si="3"/>
        <v>295.58000000000004</v>
      </c>
      <c r="J314" s="115">
        <f t="shared" si="4"/>
        <v>1504.0230000000001</v>
      </c>
      <c r="L314" s="37">
        <v>1198348.7349999999</v>
      </c>
      <c r="M314" s="37">
        <f t="shared" si="5"/>
        <v>-0.26500000013038516</v>
      </c>
    </row>
    <row r="315" spans="1:13" ht="15" customHeight="1">
      <c r="A315" s="2">
        <v>201712</v>
      </c>
      <c r="B315" s="53">
        <v>895.035</v>
      </c>
      <c r="C315" s="59">
        <v>1118.5424904022</v>
      </c>
      <c r="D315" s="59">
        <v>1189.16</v>
      </c>
      <c r="E315" s="59">
        <v>1342.04206332884</v>
      </c>
      <c r="F315" s="53">
        <v>873.249</v>
      </c>
      <c r="G315" s="59">
        <v>247.982</v>
      </c>
      <c r="H315" s="59">
        <v>31.325</v>
      </c>
      <c r="I315" s="60">
        <f t="shared" si="3"/>
        <v>216.657</v>
      </c>
      <c r="J315" s="115">
        <f t="shared" si="4"/>
        <v>1111.692</v>
      </c>
      <c r="L315" s="39">
        <v>873248.945</v>
      </c>
      <c r="M315" s="37">
        <f t="shared" si="5"/>
        <v>-0.05500000005122274</v>
      </c>
    </row>
    <row r="316" spans="1:23" ht="15">
      <c r="A316" s="2">
        <v>201801</v>
      </c>
      <c r="B316" s="53">
        <v>1008.585</v>
      </c>
      <c r="C316" s="59">
        <v>1130.8695309907</v>
      </c>
      <c r="D316" s="114">
        <v>1188.657</v>
      </c>
      <c r="E316" s="59">
        <v>1406.12775878906</v>
      </c>
      <c r="F316" s="53">
        <v>992.193</v>
      </c>
      <c r="G316" s="114">
        <v>298.608</v>
      </c>
      <c r="H316" s="114">
        <v>28.35</v>
      </c>
      <c r="I316" s="60">
        <f t="shared" si="3"/>
        <v>270.258</v>
      </c>
      <c r="J316" s="115">
        <f t="shared" si="4"/>
        <v>1278.843</v>
      </c>
      <c r="L316" s="35">
        <v>992193.2839999999</v>
      </c>
      <c r="M316" s="37">
        <f t="shared" si="5"/>
        <v>0.2839999998686835</v>
      </c>
      <c r="O316" s="35">
        <v>992193.2839999999</v>
      </c>
      <c r="P316" s="59">
        <v>1008.585</v>
      </c>
      <c r="Q316" s="59">
        <v>1188.657</v>
      </c>
      <c r="R316" s="59">
        <v>992.193</v>
      </c>
      <c r="S316" s="53">
        <v>298.608</v>
      </c>
      <c r="T316" s="59">
        <v>28.35</v>
      </c>
      <c r="U316" s="117">
        <f aca="true" t="shared" si="6" ref="U316:U347">+D316-Q316</f>
        <v>0</v>
      </c>
      <c r="V316" s="117">
        <f aca="true" t="shared" si="7" ref="V316:V347">+H316-T316</f>
        <v>0</v>
      </c>
      <c r="W316" s="117">
        <f aca="true" t="shared" si="8" ref="W316:W347">+F316-R316</f>
        <v>0</v>
      </c>
    </row>
    <row r="317" spans="1:23" ht="15">
      <c r="A317" s="2">
        <v>201802</v>
      </c>
      <c r="B317" s="53">
        <v>992.748</v>
      </c>
      <c r="C317" s="59">
        <v>1080.17692631895</v>
      </c>
      <c r="D317" s="114">
        <v>1246.576</v>
      </c>
      <c r="E317" s="59">
        <v>1361.28298916785</v>
      </c>
      <c r="F317" s="53">
        <v>959.62</v>
      </c>
      <c r="G317" s="114">
        <v>339.165</v>
      </c>
      <c r="H317" s="114">
        <v>51.735</v>
      </c>
      <c r="I317" s="60">
        <f t="shared" si="3"/>
        <v>287.43</v>
      </c>
      <c r="J317" s="115">
        <f t="shared" si="4"/>
        <v>1280.178</v>
      </c>
      <c r="L317" s="37">
        <v>959620.0700000003</v>
      </c>
      <c r="M317" s="37">
        <f t="shared" si="5"/>
        <v>0.07000000029802322</v>
      </c>
      <c r="O317" s="37">
        <v>959620.0700000003</v>
      </c>
      <c r="P317" s="2">
        <v>992.748</v>
      </c>
      <c r="Q317" s="2">
        <v>1246.576</v>
      </c>
      <c r="R317" s="2">
        <v>959.62</v>
      </c>
      <c r="S317" s="2">
        <v>339.165</v>
      </c>
      <c r="T317" s="2">
        <v>51.735</v>
      </c>
      <c r="U317" s="117">
        <f t="shared" si="6"/>
        <v>0</v>
      </c>
      <c r="V317" s="117">
        <f t="shared" si="7"/>
        <v>0</v>
      </c>
      <c r="W317" s="117">
        <f t="shared" si="8"/>
        <v>0</v>
      </c>
    </row>
    <row r="318" spans="1:23" ht="15">
      <c r="A318" s="2">
        <v>201803</v>
      </c>
      <c r="B318" s="53">
        <v>981.175</v>
      </c>
      <c r="C318" s="59">
        <v>1013.63863320059</v>
      </c>
      <c r="D318" s="114">
        <v>1310.771</v>
      </c>
      <c r="E318" s="59">
        <v>1315.09332908053</v>
      </c>
      <c r="F318" s="53">
        <v>985.461</v>
      </c>
      <c r="G318" s="114">
        <v>270.025</v>
      </c>
      <c r="H318" s="114">
        <v>30.193</v>
      </c>
      <c r="I318" s="60">
        <f t="shared" si="3"/>
        <v>239.83199999999997</v>
      </c>
      <c r="J318" s="115">
        <f t="shared" si="4"/>
        <v>1221.0069999999998</v>
      </c>
      <c r="L318" s="37">
        <v>985461.4240000002</v>
      </c>
      <c r="M318" s="37">
        <f t="shared" si="5"/>
        <v>0.4240000002318993</v>
      </c>
      <c r="O318" s="37">
        <v>985461.4240000002</v>
      </c>
      <c r="P318" s="2">
        <v>981.175</v>
      </c>
      <c r="Q318" s="2">
        <v>1310.771</v>
      </c>
      <c r="R318" s="2">
        <v>985.461</v>
      </c>
      <c r="S318" s="2">
        <v>270.025</v>
      </c>
      <c r="T318" s="2">
        <v>30.193</v>
      </c>
      <c r="U318" s="117">
        <f t="shared" si="6"/>
        <v>0</v>
      </c>
      <c r="V318" s="117">
        <f t="shared" si="7"/>
        <v>0</v>
      </c>
      <c r="W318" s="117">
        <f t="shared" si="8"/>
        <v>0</v>
      </c>
    </row>
    <row r="319" spans="1:23" ht="15">
      <c r="A319" s="2">
        <v>201804</v>
      </c>
      <c r="B319" s="53">
        <v>1093.631</v>
      </c>
      <c r="C319" s="59">
        <v>1076.65926471278</v>
      </c>
      <c r="D319" s="114">
        <v>1305.079</v>
      </c>
      <c r="E319" s="59">
        <v>1317.28292019193</v>
      </c>
      <c r="F319" s="53">
        <v>1069.278</v>
      </c>
      <c r="G319" s="114">
        <v>287.055</v>
      </c>
      <c r="H319" s="114">
        <v>46.562</v>
      </c>
      <c r="I319" s="60">
        <f t="shared" si="3"/>
        <v>240.493</v>
      </c>
      <c r="J319" s="115">
        <f t="shared" si="4"/>
        <v>1334.124</v>
      </c>
      <c r="L319" s="37">
        <v>1069278.0950000002</v>
      </c>
      <c r="M319" s="37">
        <f t="shared" si="5"/>
        <v>0.09500000020489097</v>
      </c>
      <c r="O319" s="37">
        <v>1069278.0950000002</v>
      </c>
      <c r="P319" s="2">
        <v>1093.631</v>
      </c>
      <c r="Q319" s="2">
        <v>1305.079</v>
      </c>
      <c r="R319" s="2">
        <v>1069.278</v>
      </c>
      <c r="S319" s="2">
        <v>287.055</v>
      </c>
      <c r="T319" s="2">
        <v>46.562</v>
      </c>
      <c r="U319" s="117">
        <f t="shared" si="6"/>
        <v>0</v>
      </c>
      <c r="V319" s="117">
        <f t="shared" si="7"/>
        <v>0</v>
      </c>
      <c r="W319" s="117">
        <f t="shared" si="8"/>
        <v>0</v>
      </c>
    </row>
    <row r="320" spans="1:23" ht="15">
      <c r="A320" s="2">
        <v>201805</v>
      </c>
      <c r="B320" s="53">
        <v>1251.351</v>
      </c>
      <c r="C320" s="59">
        <v>1104.07776837541</v>
      </c>
      <c r="D320" s="114">
        <v>1466.436</v>
      </c>
      <c r="E320" s="59">
        <v>1381.25629975495</v>
      </c>
      <c r="F320" s="53">
        <v>1245.997</v>
      </c>
      <c r="G320" s="114">
        <v>330.837</v>
      </c>
      <c r="H320" s="114">
        <v>27.015</v>
      </c>
      <c r="I320" s="60">
        <f t="shared" si="3"/>
        <v>303.822</v>
      </c>
      <c r="J320" s="115">
        <f t="shared" si="4"/>
        <v>1555.1730000000002</v>
      </c>
      <c r="L320" s="37">
        <v>1245996.5100000002</v>
      </c>
      <c r="M320" s="37">
        <f t="shared" si="5"/>
        <v>-0.48999999975785613</v>
      </c>
      <c r="O320" s="37">
        <v>1245996.5100000002</v>
      </c>
      <c r="P320" s="2">
        <v>1251.351</v>
      </c>
      <c r="Q320" s="2">
        <v>1466.436</v>
      </c>
      <c r="R320" s="2">
        <v>1245.997</v>
      </c>
      <c r="S320" s="2">
        <v>330.837</v>
      </c>
      <c r="T320" s="2">
        <v>27.015</v>
      </c>
      <c r="U320" s="117">
        <f t="shared" si="6"/>
        <v>0</v>
      </c>
      <c r="V320" s="117">
        <f t="shared" si="7"/>
        <v>0</v>
      </c>
      <c r="W320" s="117">
        <f t="shared" si="8"/>
        <v>0</v>
      </c>
    </row>
    <row r="321" spans="1:23" ht="15">
      <c r="A321" s="2">
        <v>201806</v>
      </c>
      <c r="B321" s="53">
        <v>1249.711</v>
      </c>
      <c r="C321" s="59">
        <v>1136.5301558666</v>
      </c>
      <c r="D321" s="114">
        <v>1548.883</v>
      </c>
      <c r="E321" s="59">
        <v>1416.75902822198</v>
      </c>
      <c r="F321" s="53">
        <v>1227.886</v>
      </c>
      <c r="G321" s="114">
        <v>315.267</v>
      </c>
      <c r="H321" s="114">
        <v>42.496</v>
      </c>
      <c r="I321" s="60">
        <f t="shared" si="3"/>
        <v>272.771</v>
      </c>
      <c r="J321" s="115">
        <f t="shared" si="4"/>
        <v>1522.482</v>
      </c>
      <c r="L321" s="37">
        <v>1227886.4749999996</v>
      </c>
      <c r="M321" s="37">
        <f t="shared" si="5"/>
        <v>0.47499999962747097</v>
      </c>
      <c r="O321" s="37">
        <v>1227886.4749999996</v>
      </c>
      <c r="P321" s="2">
        <v>1249.711</v>
      </c>
      <c r="Q321" s="2">
        <v>1548.883</v>
      </c>
      <c r="R321" s="2">
        <v>1227.886</v>
      </c>
      <c r="S321" s="2">
        <v>315.267</v>
      </c>
      <c r="T321" s="2">
        <v>42.496</v>
      </c>
      <c r="U321" s="117">
        <f t="shared" si="6"/>
        <v>0</v>
      </c>
      <c r="V321" s="117">
        <f t="shared" si="7"/>
        <v>0</v>
      </c>
      <c r="W321" s="117">
        <f t="shared" si="8"/>
        <v>0</v>
      </c>
    </row>
    <row r="322" spans="1:23" ht="15">
      <c r="A322" s="2">
        <v>201807</v>
      </c>
      <c r="B322" s="53">
        <v>1236.481</v>
      </c>
      <c r="C322" s="59">
        <v>1131.80554536854</v>
      </c>
      <c r="D322" s="114">
        <v>1555.176</v>
      </c>
      <c r="E322" s="59">
        <v>1407.55797710994</v>
      </c>
      <c r="F322" s="53">
        <v>1202.806</v>
      </c>
      <c r="G322" s="114">
        <v>349.682</v>
      </c>
      <c r="H322" s="114">
        <v>53.334</v>
      </c>
      <c r="I322" s="60">
        <f t="shared" si="3"/>
        <v>296.348</v>
      </c>
      <c r="J322" s="115">
        <f t="shared" si="4"/>
        <v>1532.829</v>
      </c>
      <c r="L322" s="37">
        <v>1202806.3360000004</v>
      </c>
      <c r="M322" s="37">
        <f t="shared" si="5"/>
        <v>0.3360000003594905</v>
      </c>
      <c r="O322" s="37">
        <v>1202806.3360000004</v>
      </c>
      <c r="P322" s="2">
        <v>1236.481</v>
      </c>
      <c r="Q322" s="2">
        <v>1555.176</v>
      </c>
      <c r="R322" s="2">
        <v>1202.806</v>
      </c>
      <c r="S322" s="2">
        <v>349.682</v>
      </c>
      <c r="T322" s="2">
        <v>53.334</v>
      </c>
      <c r="U322" s="117">
        <f t="shared" si="6"/>
        <v>0</v>
      </c>
      <c r="V322" s="117">
        <f t="shared" si="7"/>
        <v>0</v>
      </c>
      <c r="W322" s="117">
        <f t="shared" si="8"/>
        <v>0</v>
      </c>
    </row>
    <row r="323" spans="1:23" ht="15">
      <c r="A323" s="2">
        <v>201808</v>
      </c>
      <c r="B323" s="53">
        <v>1106.769</v>
      </c>
      <c r="C323" s="59">
        <v>1116.2919144129</v>
      </c>
      <c r="D323" s="114">
        <v>1417.628</v>
      </c>
      <c r="E323" s="59">
        <v>1407.26199555975</v>
      </c>
      <c r="F323" s="53">
        <v>1076.693</v>
      </c>
      <c r="G323" s="114">
        <v>322.776</v>
      </c>
      <c r="H323" s="114">
        <v>42.762</v>
      </c>
      <c r="I323" s="60">
        <f t="shared" si="3"/>
        <v>280.014</v>
      </c>
      <c r="J323" s="115">
        <f t="shared" si="4"/>
        <v>1386.783</v>
      </c>
      <c r="L323" s="37">
        <v>1076692.507</v>
      </c>
      <c r="M323" s="37">
        <f t="shared" si="5"/>
        <v>-0.4930000000167638</v>
      </c>
      <c r="O323" s="37">
        <v>1076692.507</v>
      </c>
      <c r="P323" s="2">
        <v>1106.769</v>
      </c>
      <c r="Q323" s="2">
        <v>1417.628</v>
      </c>
      <c r="R323" s="2">
        <v>1076.693</v>
      </c>
      <c r="S323" s="2">
        <v>322.776</v>
      </c>
      <c r="T323" s="2">
        <v>42.762</v>
      </c>
      <c r="U323" s="117">
        <f t="shared" si="6"/>
        <v>0</v>
      </c>
      <c r="V323" s="117">
        <f t="shared" si="7"/>
        <v>0</v>
      </c>
      <c r="W323" s="117">
        <f t="shared" si="8"/>
        <v>0</v>
      </c>
    </row>
    <row r="324" spans="1:23" ht="15">
      <c r="A324" s="2">
        <v>201809</v>
      </c>
      <c r="B324" s="53">
        <v>1130.262</v>
      </c>
      <c r="C324" s="59">
        <v>1166.13664044942</v>
      </c>
      <c r="D324" s="114">
        <v>1396.413</v>
      </c>
      <c r="E324" s="59">
        <v>1416.71129230183</v>
      </c>
      <c r="F324" s="53">
        <v>1120.408</v>
      </c>
      <c r="G324" s="114">
        <v>281.892</v>
      </c>
      <c r="H324" s="114">
        <v>25.9</v>
      </c>
      <c r="I324" s="60">
        <f t="shared" si="3"/>
        <v>255.992</v>
      </c>
      <c r="J324" s="115">
        <f t="shared" si="4"/>
        <v>1386.254</v>
      </c>
      <c r="L324" s="37">
        <v>1120407.5050000004</v>
      </c>
      <c r="M324" s="37">
        <f t="shared" si="5"/>
        <v>-0.4949999996460974</v>
      </c>
      <c r="O324" s="37">
        <v>1120407.5050000004</v>
      </c>
      <c r="P324" s="2">
        <v>1130.262</v>
      </c>
      <c r="Q324" s="2">
        <v>1396.413</v>
      </c>
      <c r="R324" s="2">
        <v>1120.408</v>
      </c>
      <c r="S324" s="2">
        <v>281.892</v>
      </c>
      <c r="T324" s="2">
        <v>25.9</v>
      </c>
      <c r="U324" s="117">
        <f t="shared" si="6"/>
        <v>0</v>
      </c>
      <c r="V324" s="117">
        <f t="shared" si="7"/>
        <v>0</v>
      </c>
      <c r="W324" s="117">
        <f t="shared" si="8"/>
        <v>0</v>
      </c>
    </row>
    <row r="325" spans="1:23" ht="15">
      <c r="A325" s="2">
        <v>201810</v>
      </c>
      <c r="B325" s="53">
        <v>1270.502</v>
      </c>
      <c r="C325" s="59">
        <v>1162.6179380474</v>
      </c>
      <c r="D325" s="114">
        <v>1442.597</v>
      </c>
      <c r="E325" s="59">
        <v>1399.46755125565</v>
      </c>
      <c r="F325" s="53">
        <v>1237.259</v>
      </c>
      <c r="G325" s="114">
        <v>305.384</v>
      </c>
      <c r="H325" s="114">
        <v>48.711</v>
      </c>
      <c r="I325" s="60">
        <f t="shared" si="3"/>
        <v>256.673</v>
      </c>
      <c r="J325" s="115">
        <f t="shared" si="4"/>
        <v>1527.175</v>
      </c>
      <c r="L325" s="37">
        <v>1237258.81</v>
      </c>
      <c r="M325" s="37">
        <f t="shared" si="5"/>
        <v>-0.18999999994412065</v>
      </c>
      <c r="O325" s="37">
        <v>1237258.81</v>
      </c>
      <c r="P325" s="2">
        <v>1270.502</v>
      </c>
      <c r="Q325" s="2">
        <v>1442.597</v>
      </c>
      <c r="R325" s="2">
        <v>1237.259</v>
      </c>
      <c r="S325" s="2">
        <v>305.384</v>
      </c>
      <c r="T325" s="2">
        <v>48.711</v>
      </c>
      <c r="U325" s="117">
        <f t="shared" si="6"/>
        <v>0</v>
      </c>
      <c r="V325" s="117">
        <f t="shared" si="7"/>
        <v>0</v>
      </c>
      <c r="W325" s="117">
        <f t="shared" si="8"/>
        <v>0</v>
      </c>
    </row>
    <row r="326" spans="1:23" ht="15">
      <c r="A326" s="2">
        <v>201811</v>
      </c>
      <c r="B326" s="53">
        <v>1153.494</v>
      </c>
      <c r="C326" s="59">
        <v>1121.25857832888</v>
      </c>
      <c r="D326" s="114">
        <v>1380.316</v>
      </c>
      <c r="E326" s="59">
        <v>1385.55544187902</v>
      </c>
      <c r="F326" s="53">
        <v>1146.985</v>
      </c>
      <c r="G326" s="114">
        <v>274.864</v>
      </c>
      <c r="H326" s="114">
        <v>27.088</v>
      </c>
      <c r="I326" s="60">
        <f t="shared" si="3"/>
        <v>247.77599999999998</v>
      </c>
      <c r="J326" s="115">
        <f t="shared" si="4"/>
        <v>1401.27</v>
      </c>
      <c r="L326" s="37">
        <v>1146984.5739999996</v>
      </c>
      <c r="M326" s="37">
        <f t="shared" si="5"/>
        <v>-0.42600000044330955</v>
      </c>
      <c r="O326" s="37">
        <v>1146984.5739999996</v>
      </c>
      <c r="P326" s="2">
        <v>1153.494</v>
      </c>
      <c r="Q326" s="2">
        <v>1380.316</v>
      </c>
      <c r="R326" s="2">
        <v>1146.985</v>
      </c>
      <c r="S326" s="2">
        <v>274.864</v>
      </c>
      <c r="T326" s="2">
        <v>27.088</v>
      </c>
      <c r="U326" s="117">
        <f t="shared" si="6"/>
        <v>0</v>
      </c>
      <c r="V326" s="117">
        <f t="shared" si="7"/>
        <v>0</v>
      </c>
      <c r="W326" s="117">
        <f t="shared" si="8"/>
        <v>0</v>
      </c>
    </row>
    <row r="327" spans="1:23" ht="15">
      <c r="A327" s="2">
        <v>201812</v>
      </c>
      <c r="B327" s="53">
        <v>986.374</v>
      </c>
      <c r="C327" s="59">
        <v>1242.71959444445</v>
      </c>
      <c r="D327" s="114">
        <v>1309.91</v>
      </c>
      <c r="E327" s="59">
        <v>1475.81440045164</v>
      </c>
      <c r="F327" s="53">
        <v>964.959</v>
      </c>
      <c r="G327" s="114">
        <v>222.363</v>
      </c>
      <c r="H327" s="114">
        <v>32.713</v>
      </c>
      <c r="I327" s="60">
        <f t="shared" si="3"/>
        <v>189.65</v>
      </c>
      <c r="J327" s="115">
        <f t="shared" si="4"/>
        <v>1176.0240000000001</v>
      </c>
      <c r="L327" s="39">
        <v>964959.0050000001</v>
      </c>
      <c r="M327" s="37">
        <f t="shared" si="5"/>
        <v>0.005000000121071935</v>
      </c>
      <c r="O327" s="39">
        <v>964959.0050000001</v>
      </c>
      <c r="P327" s="2">
        <v>986.374</v>
      </c>
      <c r="Q327" s="2">
        <v>1309.91</v>
      </c>
      <c r="R327" s="2">
        <v>964.959</v>
      </c>
      <c r="S327" s="2">
        <v>222.363</v>
      </c>
      <c r="T327" s="2">
        <v>32.713</v>
      </c>
      <c r="U327" s="117">
        <f t="shared" si="6"/>
        <v>0</v>
      </c>
      <c r="V327" s="117">
        <f t="shared" si="7"/>
        <v>0</v>
      </c>
      <c r="W327" s="117">
        <f t="shared" si="8"/>
        <v>0</v>
      </c>
    </row>
    <row r="328" spans="1:23" ht="15">
      <c r="A328" s="2">
        <v>201901</v>
      </c>
      <c r="B328" s="53">
        <v>1141.91</v>
      </c>
      <c r="C328" s="59">
        <v>1279.22643136261</v>
      </c>
      <c r="D328" s="114">
        <v>1219.104</v>
      </c>
      <c r="E328" s="59">
        <v>1466.63040480705</v>
      </c>
      <c r="F328" s="53">
        <v>1108.729</v>
      </c>
      <c r="G328" s="114">
        <v>249.713</v>
      </c>
      <c r="H328" s="114">
        <v>48.704</v>
      </c>
      <c r="I328" s="60">
        <f t="shared" si="3"/>
        <v>201.009</v>
      </c>
      <c r="J328" s="115">
        <f t="shared" si="4"/>
        <v>1342.919</v>
      </c>
      <c r="L328" s="35">
        <v>1108729.26</v>
      </c>
      <c r="M328" s="37">
        <f t="shared" si="5"/>
        <v>0.2600000000093132</v>
      </c>
      <c r="O328" s="35">
        <v>1108729.26</v>
      </c>
      <c r="P328" s="2">
        <v>1141.91</v>
      </c>
      <c r="Q328" s="2">
        <v>1219.104</v>
      </c>
      <c r="R328" s="2">
        <v>1108.729</v>
      </c>
      <c r="S328" s="2">
        <v>249.713</v>
      </c>
      <c r="T328" s="2">
        <v>48.704</v>
      </c>
      <c r="U328" s="117">
        <f t="shared" si="6"/>
        <v>0</v>
      </c>
      <c r="V328" s="117">
        <f t="shared" si="7"/>
        <v>0</v>
      </c>
      <c r="W328" s="117">
        <f t="shared" si="8"/>
        <v>0</v>
      </c>
    </row>
    <row r="329" spans="1:23" ht="15">
      <c r="A329" s="2">
        <v>201902</v>
      </c>
      <c r="B329" s="53">
        <v>1170.139</v>
      </c>
      <c r="C329" s="59">
        <v>1264.34203770624</v>
      </c>
      <c r="D329" s="114">
        <v>1366.841</v>
      </c>
      <c r="E329" s="59">
        <v>1445.53110653196</v>
      </c>
      <c r="F329" s="53">
        <v>1128.62</v>
      </c>
      <c r="G329" s="114">
        <v>295.443</v>
      </c>
      <c r="H329" s="114">
        <v>56.132</v>
      </c>
      <c r="I329" s="60">
        <f t="shared" si="3"/>
        <v>239.31099999999998</v>
      </c>
      <c r="J329" s="115">
        <f t="shared" si="4"/>
        <v>1409.4499999999998</v>
      </c>
      <c r="L329" s="37">
        <v>1128620.2199999993</v>
      </c>
      <c r="M329" s="37">
        <f t="shared" si="5"/>
        <v>0.2199999992735684</v>
      </c>
      <c r="O329" s="37">
        <v>1128620.2199999993</v>
      </c>
      <c r="P329" s="2">
        <v>1170.139</v>
      </c>
      <c r="Q329" s="2">
        <v>1366.841</v>
      </c>
      <c r="R329" s="2">
        <v>1128.62</v>
      </c>
      <c r="S329" s="2">
        <v>295.443</v>
      </c>
      <c r="T329" s="2">
        <v>56.132</v>
      </c>
      <c r="U329" s="117">
        <f t="shared" si="6"/>
        <v>0</v>
      </c>
      <c r="V329" s="117">
        <f t="shared" si="7"/>
        <v>0</v>
      </c>
      <c r="W329" s="117">
        <f t="shared" si="8"/>
        <v>0</v>
      </c>
    </row>
    <row r="330" spans="1:23" ht="15">
      <c r="A330" s="2">
        <v>201903</v>
      </c>
      <c r="B330" s="53">
        <v>1290.084</v>
      </c>
      <c r="C330" s="59">
        <v>1262.15353927709</v>
      </c>
      <c r="D330" s="114">
        <v>1653.938</v>
      </c>
      <c r="E330" s="59">
        <v>1531.2632772516</v>
      </c>
      <c r="F330" s="53">
        <v>1246.291</v>
      </c>
      <c r="G330" s="114">
        <v>284.519</v>
      </c>
      <c r="H330" s="114">
        <v>58.817</v>
      </c>
      <c r="I330" s="60">
        <f t="shared" si="3"/>
        <v>225.702</v>
      </c>
      <c r="J330" s="115">
        <f t="shared" si="4"/>
        <v>1515.786</v>
      </c>
      <c r="L330" s="37">
        <v>1246291.0259999998</v>
      </c>
      <c r="M330" s="37">
        <f t="shared" si="5"/>
        <v>0.025999999837949872</v>
      </c>
      <c r="O330" s="37">
        <v>1246291.0259999998</v>
      </c>
      <c r="P330" s="2">
        <v>1290.084</v>
      </c>
      <c r="Q330" s="2">
        <v>1653.938</v>
      </c>
      <c r="R330" s="2">
        <v>1246.291</v>
      </c>
      <c r="S330" s="2">
        <v>284.519</v>
      </c>
      <c r="T330" s="2">
        <v>58.817</v>
      </c>
      <c r="U330" s="117">
        <f t="shared" si="6"/>
        <v>0</v>
      </c>
      <c r="V330" s="117">
        <f t="shared" si="7"/>
        <v>0</v>
      </c>
      <c r="W330" s="117">
        <f t="shared" si="8"/>
        <v>0</v>
      </c>
    </row>
    <row r="331" spans="1:23" ht="15">
      <c r="A331" s="2">
        <v>201904</v>
      </c>
      <c r="B331" s="53">
        <v>1205.616</v>
      </c>
      <c r="C331" s="59">
        <v>1232.93380989111</v>
      </c>
      <c r="D331" s="114">
        <v>1432.48</v>
      </c>
      <c r="E331" s="59">
        <v>1464.04855726435</v>
      </c>
      <c r="F331" s="53">
        <v>1157.955</v>
      </c>
      <c r="G331" s="114">
        <v>326.353</v>
      </c>
      <c r="H331" s="114">
        <v>62.379</v>
      </c>
      <c r="I331" s="60">
        <f t="shared" si="3"/>
        <v>263.974</v>
      </c>
      <c r="J331" s="115">
        <f t="shared" si="4"/>
        <v>1469.59</v>
      </c>
      <c r="L331" s="37">
        <v>1157955.0799999998</v>
      </c>
      <c r="M331" s="37">
        <f t="shared" si="5"/>
        <v>0.07999999984167516</v>
      </c>
      <c r="O331" s="37">
        <v>1157955.0799999998</v>
      </c>
      <c r="P331" s="2">
        <v>1205.616</v>
      </c>
      <c r="Q331" s="2">
        <v>1432.48</v>
      </c>
      <c r="R331" s="2">
        <v>1157.955</v>
      </c>
      <c r="S331" s="2">
        <v>326.353</v>
      </c>
      <c r="T331" s="2">
        <v>62.379</v>
      </c>
      <c r="U331" s="117">
        <f t="shared" si="6"/>
        <v>0</v>
      </c>
      <c r="V331" s="117">
        <f t="shared" si="7"/>
        <v>0</v>
      </c>
      <c r="W331" s="117">
        <f t="shared" si="8"/>
        <v>0</v>
      </c>
    </row>
    <row r="332" spans="1:23" ht="15">
      <c r="A332" s="2">
        <v>201905</v>
      </c>
      <c r="B332" s="53">
        <v>1384.395</v>
      </c>
      <c r="C332" s="59">
        <v>1213.56221154892</v>
      </c>
      <c r="D332" s="114">
        <v>1562.826</v>
      </c>
      <c r="E332" s="59">
        <v>1460.42939498299</v>
      </c>
      <c r="F332" s="53">
        <v>1354.982</v>
      </c>
      <c r="G332" s="114">
        <v>283.138</v>
      </c>
      <c r="H332" s="114">
        <v>40.192</v>
      </c>
      <c r="I332" s="60">
        <f t="shared" si="3"/>
        <v>242.94599999999997</v>
      </c>
      <c r="J332" s="115">
        <f t="shared" si="4"/>
        <v>1627.341</v>
      </c>
      <c r="L332" s="37">
        <v>1354982.2049999994</v>
      </c>
      <c r="M332" s="37">
        <f t="shared" si="5"/>
        <v>0.20499999937601388</v>
      </c>
      <c r="O332" s="37">
        <v>1354982.2049999994</v>
      </c>
      <c r="P332" s="2">
        <v>1384.395</v>
      </c>
      <c r="Q332" s="2">
        <v>1562.826</v>
      </c>
      <c r="R332" s="2">
        <v>1354.982</v>
      </c>
      <c r="S332" s="2">
        <v>283.138</v>
      </c>
      <c r="T332" s="2">
        <v>40.192</v>
      </c>
      <c r="U332" s="117">
        <f t="shared" si="6"/>
        <v>0</v>
      </c>
      <c r="V332" s="117">
        <f t="shared" si="7"/>
        <v>0</v>
      </c>
      <c r="W332" s="117">
        <f t="shared" si="8"/>
        <v>0</v>
      </c>
    </row>
    <row r="333" spans="1:23" ht="15">
      <c r="A333" s="2">
        <v>201906</v>
      </c>
      <c r="B333" s="53">
        <v>1278.193</v>
      </c>
      <c r="C333" s="59">
        <v>1201.20771750582</v>
      </c>
      <c r="D333" s="114">
        <v>1621.611</v>
      </c>
      <c r="E333" s="59">
        <v>1444.3049086181</v>
      </c>
      <c r="F333" s="53">
        <v>1227.884</v>
      </c>
      <c r="G333" s="114">
        <v>293.743</v>
      </c>
      <c r="H333" s="114">
        <v>65.614</v>
      </c>
      <c r="I333" s="60">
        <f t="shared" si="3"/>
        <v>228.129</v>
      </c>
      <c r="J333" s="115">
        <f t="shared" si="4"/>
        <v>1506.322</v>
      </c>
      <c r="L333" s="37">
        <v>1227883.65</v>
      </c>
      <c r="M333" s="37">
        <f t="shared" si="5"/>
        <v>-0.35000000009313226</v>
      </c>
      <c r="O333" s="37">
        <v>1227883.65</v>
      </c>
      <c r="P333" s="2">
        <v>1278.193</v>
      </c>
      <c r="Q333" s="2">
        <v>1621.611</v>
      </c>
      <c r="R333" s="2">
        <v>1227.884</v>
      </c>
      <c r="S333" s="2">
        <v>293.743</v>
      </c>
      <c r="T333" s="2">
        <v>65.614</v>
      </c>
      <c r="U333" s="117">
        <f t="shared" si="6"/>
        <v>0</v>
      </c>
      <c r="V333" s="117">
        <f t="shared" si="7"/>
        <v>0</v>
      </c>
      <c r="W333" s="117">
        <f t="shared" si="8"/>
        <v>0</v>
      </c>
    </row>
    <row r="334" spans="1:23" ht="15">
      <c r="A334" s="2">
        <v>201907</v>
      </c>
      <c r="B334" s="53">
        <v>1372.363</v>
      </c>
      <c r="C334" s="59">
        <v>1206.6584158455</v>
      </c>
      <c r="D334" s="114">
        <v>1593.846</v>
      </c>
      <c r="E334" s="59">
        <v>1459.3227670598</v>
      </c>
      <c r="F334" s="53">
        <v>1344.552</v>
      </c>
      <c r="G334" s="114">
        <v>305.623</v>
      </c>
      <c r="H334" s="114">
        <v>43.592</v>
      </c>
      <c r="I334" s="60">
        <f t="shared" si="3"/>
        <v>262.031</v>
      </c>
      <c r="J334" s="115">
        <f t="shared" si="4"/>
        <v>1634.394</v>
      </c>
      <c r="L334" s="37">
        <v>1344551.6749999998</v>
      </c>
      <c r="M334" s="37">
        <f t="shared" si="5"/>
        <v>-0.3250000001862645</v>
      </c>
      <c r="O334" s="37">
        <v>1344551.6749999998</v>
      </c>
      <c r="P334" s="2">
        <v>1372.363</v>
      </c>
      <c r="Q334" s="2">
        <v>1593.846</v>
      </c>
      <c r="R334" s="2">
        <v>1344.552</v>
      </c>
      <c r="S334" s="2">
        <v>305.623</v>
      </c>
      <c r="T334" s="2">
        <v>43.592</v>
      </c>
      <c r="U334" s="117">
        <f t="shared" si="6"/>
        <v>0</v>
      </c>
      <c r="V334" s="117">
        <f t="shared" si="7"/>
        <v>0</v>
      </c>
      <c r="W334" s="117">
        <f t="shared" si="8"/>
        <v>0</v>
      </c>
    </row>
    <row r="335" spans="1:23" ht="15">
      <c r="A335" s="2">
        <v>201908</v>
      </c>
      <c r="B335" s="53">
        <v>1160.941</v>
      </c>
      <c r="C335" s="59">
        <v>1213.70042392079</v>
      </c>
      <c r="D335" s="114">
        <v>1448.509</v>
      </c>
      <c r="E335" s="59">
        <v>1404.95888530003</v>
      </c>
      <c r="F335" s="53">
        <v>1113.948</v>
      </c>
      <c r="G335" s="114">
        <v>296.765</v>
      </c>
      <c r="H335" s="114">
        <v>59.039</v>
      </c>
      <c r="I335" s="60">
        <f t="shared" si="3"/>
        <v>237.726</v>
      </c>
      <c r="J335" s="115">
        <f t="shared" si="4"/>
        <v>1398.667</v>
      </c>
      <c r="L335" s="37">
        <v>1113948.3400000003</v>
      </c>
      <c r="M335" s="37">
        <f t="shared" si="5"/>
        <v>0.3400000003166497</v>
      </c>
      <c r="O335" s="37">
        <v>1113948.3400000003</v>
      </c>
      <c r="P335" s="2">
        <v>1160.941</v>
      </c>
      <c r="Q335" s="2">
        <v>1448.509</v>
      </c>
      <c r="R335" s="2">
        <v>1113.948</v>
      </c>
      <c r="S335" s="2">
        <v>296.765</v>
      </c>
      <c r="T335" s="2">
        <v>59.039</v>
      </c>
      <c r="U335" s="117">
        <f t="shared" si="6"/>
        <v>0</v>
      </c>
      <c r="V335" s="117">
        <f t="shared" si="7"/>
        <v>0</v>
      </c>
      <c r="W335" s="117">
        <f t="shared" si="8"/>
        <v>0</v>
      </c>
    </row>
    <row r="336" spans="1:23" ht="15">
      <c r="A336" s="2">
        <v>201909</v>
      </c>
      <c r="B336" s="53">
        <v>1221.179</v>
      </c>
      <c r="C336" s="59">
        <v>1213.31154819427</v>
      </c>
      <c r="D336" s="114">
        <v>1388.006</v>
      </c>
      <c r="E336" s="59">
        <v>1414.38543687876</v>
      </c>
      <c r="F336" s="53">
        <v>1203.079</v>
      </c>
      <c r="G336" s="114">
        <v>221.4</v>
      </c>
      <c r="H336" s="114">
        <v>30.479</v>
      </c>
      <c r="I336" s="60">
        <f t="shared" si="3"/>
        <v>190.921</v>
      </c>
      <c r="J336" s="115">
        <f t="shared" si="4"/>
        <v>1412.1000000000001</v>
      </c>
      <c r="L336" s="37">
        <v>1203079.275</v>
      </c>
      <c r="M336" s="37">
        <f t="shared" si="5"/>
        <v>0.27499999990686774</v>
      </c>
      <c r="O336" s="37">
        <v>1203079.275</v>
      </c>
      <c r="P336" s="2">
        <v>1221.179</v>
      </c>
      <c r="Q336" s="2">
        <v>1388.006</v>
      </c>
      <c r="R336" s="2">
        <v>1203.079</v>
      </c>
      <c r="S336" s="2">
        <v>221.4</v>
      </c>
      <c r="T336" s="2">
        <v>30.479</v>
      </c>
      <c r="U336" s="117">
        <f t="shared" si="6"/>
        <v>0</v>
      </c>
      <c r="V336" s="117">
        <f t="shared" si="7"/>
        <v>0</v>
      </c>
      <c r="W336" s="117">
        <f t="shared" si="8"/>
        <v>0</v>
      </c>
    </row>
    <row r="337" spans="1:23" ht="15">
      <c r="A337" s="2">
        <v>201910</v>
      </c>
      <c r="B337" s="53">
        <v>1389.153</v>
      </c>
      <c r="C337" s="59">
        <v>1276.00744228138</v>
      </c>
      <c r="D337" s="114">
        <v>1498.26</v>
      </c>
      <c r="E337" s="59">
        <v>1426.27945552044</v>
      </c>
      <c r="F337" s="53">
        <v>1337.134</v>
      </c>
      <c r="G337" s="114">
        <v>279.973</v>
      </c>
      <c r="H337" s="114">
        <v>70.111</v>
      </c>
      <c r="I337" s="60">
        <f t="shared" si="3"/>
        <v>209.86200000000002</v>
      </c>
      <c r="J337" s="115">
        <f t="shared" si="4"/>
        <v>1599.015</v>
      </c>
      <c r="L337" s="37">
        <v>1337134.12</v>
      </c>
      <c r="M337" s="37">
        <f t="shared" si="5"/>
        <v>0.12000000011175871</v>
      </c>
      <c r="O337" s="37">
        <v>1337134.12</v>
      </c>
      <c r="P337" s="2">
        <v>1389.153</v>
      </c>
      <c r="Q337" s="2">
        <v>1498.26</v>
      </c>
      <c r="R337" s="2">
        <v>1337.134</v>
      </c>
      <c r="S337" s="2">
        <v>279.973</v>
      </c>
      <c r="T337" s="2">
        <v>70.111</v>
      </c>
      <c r="U337" s="117">
        <f t="shared" si="6"/>
        <v>0</v>
      </c>
      <c r="V337" s="117">
        <f t="shared" si="7"/>
        <v>0</v>
      </c>
      <c r="W337" s="117">
        <f t="shared" si="8"/>
        <v>0</v>
      </c>
    </row>
    <row r="338" spans="1:23" ht="15">
      <c r="A338" s="2">
        <v>201911</v>
      </c>
      <c r="B338" s="53">
        <v>1159.764</v>
      </c>
      <c r="C338" s="59">
        <v>1184.49838493565</v>
      </c>
      <c r="D338" s="114">
        <v>1462.85</v>
      </c>
      <c r="E338" s="59">
        <v>1434.25765765983</v>
      </c>
      <c r="F338" s="53">
        <v>1139.68</v>
      </c>
      <c r="G338" s="114">
        <v>226.628</v>
      </c>
      <c r="H338" s="114">
        <v>34.214</v>
      </c>
      <c r="I338" s="60">
        <f t="shared" si="3"/>
        <v>192.414</v>
      </c>
      <c r="J338" s="115">
        <f t="shared" si="4"/>
        <v>1352.1779999999999</v>
      </c>
      <c r="L338" s="37">
        <v>1139680.425</v>
      </c>
      <c r="M338" s="37">
        <f t="shared" si="5"/>
        <v>0.42500000004656613</v>
      </c>
      <c r="O338" s="37">
        <v>1139680.425</v>
      </c>
      <c r="P338" s="2">
        <v>1159.764</v>
      </c>
      <c r="Q338" s="2">
        <v>1462.85</v>
      </c>
      <c r="R338" s="2">
        <v>1139.68</v>
      </c>
      <c r="S338" s="2">
        <v>226.628</v>
      </c>
      <c r="T338" s="2">
        <v>34.214</v>
      </c>
      <c r="U338" s="117">
        <f t="shared" si="6"/>
        <v>0</v>
      </c>
      <c r="V338" s="117">
        <f t="shared" si="7"/>
        <v>0</v>
      </c>
      <c r="W338" s="117">
        <f t="shared" si="8"/>
        <v>0</v>
      </c>
    </row>
    <row r="339" spans="1:23" ht="15">
      <c r="A339" s="2">
        <v>201912</v>
      </c>
      <c r="B339" s="53">
        <v>947.134</v>
      </c>
      <c r="C339" s="59">
        <v>1162.67141945654</v>
      </c>
      <c r="D339" s="114">
        <v>1216.268</v>
      </c>
      <c r="E339" s="59">
        <v>1398.90498340445</v>
      </c>
      <c r="F339" s="53">
        <v>922.006</v>
      </c>
      <c r="G339" s="114">
        <v>203.833</v>
      </c>
      <c r="H339" s="114">
        <v>35.278</v>
      </c>
      <c r="I339" s="60">
        <f t="shared" si="3"/>
        <v>168.555</v>
      </c>
      <c r="J339" s="115">
        <f t="shared" si="4"/>
        <v>1115.689</v>
      </c>
      <c r="L339" s="39">
        <v>922005.6</v>
      </c>
      <c r="M339" s="37">
        <f t="shared" si="5"/>
        <v>-0.40000000002328306</v>
      </c>
      <c r="O339" s="39">
        <v>922005.6</v>
      </c>
      <c r="P339" s="2">
        <v>947.134</v>
      </c>
      <c r="Q339" s="2">
        <v>1216.268</v>
      </c>
      <c r="R339" s="2">
        <v>922.006</v>
      </c>
      <c r="S339" s="2">
        <v>203.833</v>
      </c>
      <c r="T339" s="2">
        <v>35.278</v>
      </c>
      <c r="U339" s="117">
        <f t="shared" si="6"/>
        <v>0</v>
      </c>
      <c r="V339" s="117">
        <f t="shared" si="7"/>
        <v>0</v>
      </c>
      <c r="W339" s="117">
        <f t="shared" si="8"/>
        <v>0</v>
      </c>
    </row>
    <row r="340" spans="1:23" ht="15">
      <c r="A340" s="133">
        <v>202001</v>
      </c>
      <c r="B340" s="134">
        <v>1037.548</v>
      </c>
      <c r="C340" s="134">
        <v>1174.13778350582</v>
      </c>
      <c r="D340" s="134">
        <v>1083.813</v>
      </c>
      <c r="E340" s="134">
        <v>1375.8156160819</v>
      </c>
      <c r="F340" s="125">
        <v>997.626</v>
      </c>
      <c r="G340" s="134">
        <v>234.517</v>
      </c>
      <c r="H340" s="134">
        <v>53.127</v>
      </c>
      <c r="I340" s="135">
        <f t="shared" si="3"/>
        <v>181.39</v>
      </c>
      <c r="J340" s="136">
        <f t="shared" si="4"/>
        <v>1218.938</v>
      </c>
      <c r="L340" s="35">
        <v>997618.7949999999</v>
      </c>
      <c r="M340" s="37">
        <f t="shared" si="5"/>
        <v>-7.205000000074506</v>
      </c>
      <c r="O340" s="35">
        <v>997618.7949999999</v>
      </c>
      <c r="P340" s="2">
        <v>1037.548</v>
      </c>
      <c r="Q340" s="2">
        <v>1083.813</v>
      </c>
      <c r="R340" s="2">
        <v>997.619</v>
      </c>
      <c r="S340" s="2">
        <v>234.517</v>
      </c>
      <c r="T340" s="2">
        <v>53.127</v>
      </c>
      <c r="U340" s="117">
        <f t="shared" si="6"/>
        <v>0</v>
      </c>
      <c r="V340" s="117">
        <f t="shared" si="7"/>
        <v>0</v>
      </c>
      <c r="W340" s="117">
        <f t="shared" si="8"/>
        <v>0.006999999999948159</v>
      </c>
    </row>
    <row r="341" spans="1:23" ht="15">
      <c r="A341" s="133">
        <v>202002</v>
      </c>
      <c r="B341" s="134">
        <v>1155.973</v>
      </c>
      <c r="C341" s="134">
        <v>1246.53787618299</v>
      </c>
      <c r="D341" s="134">
        <v>1415.748</v>
      </c>
      <c r="E341" s="134">
        <v>1451.53336623214</v>
      </c>
      <c r="F341" s="125">
        <v>1126.614</v>
      </c>
      <c r="G341" s="134">
        <v>268.068</v>
      </c>
      <c r="H341" s="134">
        <v>42.634</v>
      </c>
      <c r="I341" s="135">
        <f t="shared" si="3"/>
        <v>225.43399999999997</v>
      </c>
      <c r="J341" s="136">
        <f t="shared" si="4"/>
        <v>1381.407</v>
      </c>
      <c r="L341" s="37">
        <v>1126693.9999999998</v>
      </c>
      <c r="M341" s="37">
        <f t="shared" si="5"/>
        <v>79.99999999976717</v>
      </c>
      <c r="O341" s="37">
        <v>1126693.9999999998</v>
      </c>
      <c r="P341" s="2">
        <v>1155.973</v>
      </c>
      <c r="Q341" s="2">
        <v>1415.748</v>
      </c>
      <c r="R341" s="2">
        <v>1126.694</v>
      </c>
      <c r="S341" s="2">
        <v>268.068</v>
      </c>
      <c r="T341" s="2">
        <v>42.634</v>
      </c>
      <c r="U341" s="117">
        <f t="shared" si="6"/>
        <v>0</v>
      </c>
      <c r="V341" s="117">
        <f t="shared" si="7"/>
        <v>0</v>
      </c>
      <c r="W341" s="117">
        <f t="shared" si="8"/>
        <v>-0.07999999999992724</v>
      </c>
    </row>
    <row r="342" spans="1:23" ht="15">
      <c r="A342" s="133">
        <v>202003</v>
      </c>
      <c r="B342" s="134">
        <v>942.304</v>
      </c>
      <c r="C342" s="134">
        <v>860.701275663692</v>
      </c>
      <c r="D342" s="134">
        <v>1349.138</v>
      </c>
      <c r="E342" s="134">
        <v>1312.19572744143</v>
      </c>
      <c r="F342" s="125">
        <v>904.578</v>
      </c>
      <c r="G342" s="134">
        <v>281.869</v>
      </c>
      <c r="H342" s="134">
        <v>57.984</v>
      </c>
      <c r="I342" s="135">
        <f t="shared" si="3"/>
        <v>223.88500000000002</v>
      </c>
      <c r="J342" s="136">
        <f t="shared" si="4"/>
        <v>1166.189</v>
      </c>
      <c r="L342" s="37">
        <v>904679.1100000001</v>
      </c>
      <c r="M342" s="37">
        <f t="shared" si="5"/>
        <v>101.11000000010245</v>
      </c>
      <c r="O342" s="37">
        <v>904679.1100000001</v>
      </c>
      <c r="P342" s="2">
        <v>942.304</v>
      </c>
      <c r="Q342" s="2">
        <v>1349.138</v>
      </c>
      <c r="R342" s="2">
        <v>904.679</v>
      </c>
      <c r="S342" s="2">
        <v>281.869</v>
      </c>
      <c r="T342" s="2">
        <v>57.984</v>
      </c>
      <c r="U342" s="117">
        <f t="shared" si="6"/>
        <v>0</v>
      </c>
      <c r="V342" s="117">
        <f t="shared" si="7"/>
        <v>0</v>
      </c>
      <c r="W342" s="117">
        <f t="shared" si="8"/>
        <v>-0.10099999999999909</v>
      </c>
    </row>
    <row r="343" spans="1:23" ht="15">
      <c r="A343" s="133">
        <v>202004</v>
      </c>
      <c r="B343" s="134">
        <v>606.234</v>
      </c>
      <c r="C343" s="134">
        <v>581.860681755535</v>
      </c>
      <c r="D343" s="134">
        <v>595.088</v>
      </c>
      <c r="E343" s="134">
        <v>622.432488082361</v>
      </c>
      <c r="F343" s="125">
        <v>592.456</v>
      </c>
      <c r="G343" s="134">
        <v>188.692</v>
      </c>
      <c r="H343" s="134">
        <v>31.088</v>
      </c>
      <c r="I343" s="135">
        <f t="shared" si="3"/>
        <v>157.604</v>
      </c>
      <c r="J343" s="136">
        <f t="shared" si="4"/>
        <v>763.8380000000001</v>
      </c>
      <c r="L343" s="37">
        <v>592456.0349999999</v>
      </c>
      <c r="M343" s="37">
        <f t="shared" si="5"/>
        <v>0.03499999991618097</v>
      </c>
      <c r="O343" s="37">
        <v>592456.0349999999</v>
      </c>
      <c r="P343" s="2">
        <v>606.234</v>
      </c>
      <c r="Q343" s="2">
        <v>595.088</v>
      </c>
      <c r="R343" s="2">
        <v>592.456</v>
      </c>
      <c r="S343" s="2">
        <v>188.692</v>
      </c>
      <c r="T343" s="2">
        <v>31.088</v>
      </c>
      <c r="U343" s="117">
        <f t="shared" si="6"/>
        <v>0</v>
      </c>
      <c r="V343" s="117">
        <f t="shared" si="7"/>
        <v>0</v>
      </c>
      <c r="W343" s="117">
        <f t="shared" si="8"/>
        <v>0</v>
      </c>
    </row>
    <row r="344" spans="1:23" ht="15">
      <c r="A344" s="133">
        <v>202005</v>
      </c>
      <c r="B344" s="134">
        <v>1162.987</v>
      </c>
      <c r="C344" s="134">
        <v>1074.26814858504</v>
      </c>
      <c r="D344" s="134">
        <v>1440.262</v>
      </c>
      <c r="E344" s="134">
        <v>1348.80249484568</v>
      </c>
      <c r="F344" s="125">
        <v>1119.185</v>
      </c>
      <c r="G344" s="134">
        <v>278.543</v>
      </c>
      <c r="H344" s="134">
        <v>65.19</v>
      </c>
      <c r="I344" s="135">
        <f t="shared" si="3"/>
        <v>213.353</v>
      </c>
      <c r="J344" s="136">
        <f t="shared" si="4"/>
        <v>1376.3400000000001</v>
      </c>
      <c r="L344" s="37">
        <v>1119185.0449999997</v>
      </c>
      <c r="M344" s="37">
        <f t="shared" si="5"/>
        <v>0.04499999969266355</v>
      </c>
      <c r="O344" s="37">
        <v>1119185.0449999997</v>
      </c>
      <c r="P344" s="2">
        <v>1162.987</v>
      </c>
      <c r="Q344" s="2">
        <v>1440.262</v>
      </c>
      <c r="R344" s="2">
        <v>1119.185</v>
      </c>
      <c r="S344" s="2">
        <v>278.543</v>
      </c>
      <c r="T344" s="2">
        <v>65.19</v>
      </c>
      <c r="U344" s="117">
        <f t="shared" si="6"/>
        <v>0</v>
      </c>
      <c r="V344" s="117">
        <f t="shared" si="7"/>
        <v>0</v>
      </c>
      <c r="W344" s="117">
        <f t="shared" si="8"/>
        <v>0</v>
      </c>
    </row>
    <row r="345" spans="1:23" ht="15">
      <c r="A345" s="133">
        <v>202006</v>
      </c>
      <c r="B345" s="134">
        <v>1319.877</v>
      </c>
      <c r="C345" s="134">
        <v>1143.8216854062</v>
      </c>
      <c r="D345" s="134">
        <v>1548.041</v>
      </c>
      <c r="E345" s="134">
        <v>1417.99901840061</v>
      </c>
      <c r="F345" s="134">
        <v>1293.902</v>
      </c>
      <c r="G345" s="134">
        <v>331.763</v>
      </c>
      <c r="H345" s="134">
        <v>54.207</v>
      </c>
      <c r="I345" s="135">
        <f t="shared" si="3"/>
        <v>277.556</v>
      </c>
      <c r="J345" s="136">
        <f t="shared" si="4"/>
        <v>1597.433</v>
      </c>
      <c r="L345" s="37">
        <v>1295954.9999999995</v>
      </c>
      <c r="M345" s="37">
        <f t="shared" si="5"/>
        <v>2052.9999999995343</v>
      </c>
      <c r="O345" s="37">
        <v>1295954.9999999995</v>
      </c>
      <c r="P345" s="2">
        <v>1319.877</v>
      </c>
      <c r="Q345" s="2">
        <v>1548.041</v>
      </c>
      <c r="R345" s="2">
        <v>1295.955</v>
      </c>
      <c r="S345" s="2">
        <v>331.763</v>
      </c>
      <c r="T345" s="2">
        <v>54.207</v>
      </c>
      <c r="U345" s="117">
        <f t="shared" si="6"/>
        <v>0</v>
      </c>
      <c r="V345" s="117">
        <f t="shared" si="7"/>
        <v>0</v>
      </c>
      <c r="W345" s="117">
        <f t="shared" si="8"/>
        <v>-2.0529999999998836</v>
      </c>
    </row>
    <row r="346" spans="1:23" ht="15">
      <c r="A346" s="133">
        <v>202007</v>
      </c>
      <c r="B346" s="134">
        <v>1348.054</v>
      </c>
      <c r="C346" s="134">
        <v>1155.31827076711</v>
      </c>
      <c r="D346" s="134">
        <v>1502.177</v>
      </c>
      <c r="E346" s="134">
        <v>1378.13207602804</v>
      </c>
      <c r="F346" s="134">
        <v>1298.443</v>
      </c>
      <c r="G346" s="134">
        <v>347.144</v>
      </c>
      <c r="H346" s="134">
        <v>69.786</v>
      </c>
      <c r="I346" s="135">
        <f t="shared" si="3"/>
        <v>277.358</v>
      </c>
      <c r="J346" s="136">
        <f t="shared" si="4"/>
        <v>1625.412</v>
      </c>
      <c r="L346" s="37">
        <v>1302883.7999999998</v>
      </c>
      <c r="M346" s="37">
        <f t="shared" si="5"/>
        <v>4440.799999999814</v>
      </c>
      <c r="O346" s="37">
        <v>1302883.7999999998</v>
      </c>
      <c r="P346" s="2">
        <v>1348.054</v>
      </c>
      <c r="Q346" s="2">
        <v>1502.177</v>
      </c>
      <c r="R346" s="2">
        <v>1302.884</v>
      </c>
      <c r="S346" s="2">
        <v>347.144</v>
      </c>
      <c r="T346" s="2">
        <v>69.786</v>
      </c>
      <c r="U346" s="117">
        <f t="shared" si="6"/>
        <v>0</v>
      </c>
      <c r="V346" s="117">
        <f t="shared" si="7"/>
        <v>0</v>
      </c>
      <c r="W346" s="117">
        <f t="shared" si="8"/>
        <v>-4.441000000000031</v>
      </c>
    </row>
    <row r="347" spans="1:23" ht="15">
      <c r="A347" s="133">
        <v>202008</v>
      </c>
      <c r="B347" s="134">
        <v>1115.595</v>
      </c>
      <c r="C347" s="134">
        <v>1206.2031469303</v>
      </c>
      <c r="D347" s="134">
        <v>1581.72</v>
      </c>
      <c r="E347" s="134">
        <v>1462.62451200077</v>
      </c>
      <c r="F347" s="134">
        <v>1081.479</v>
      </c>
      <c r="G347" s="134">
        <v>308.163</v>
      </c>
      <c r="H347" s="134">
        <v>51.545</v>
      </c>
      <c r="I347" s="135">
        <f t="shared" si="3"/>
        <v>256.618</v>
      </c>
      <c r="J347" s="136">
        <f t="shared" si="4"/>
        <v>1372.213</v>
      </c>
      <c r="L347" s="37">
        <v>1081478.7270000002</v>
      </c>
      <c r="M347" s="37">
        <f t="shared" si="5"/>
        <v>-0.27299999981187284</v>
      </c>
      <c r="O347" s="37">
        <v>1081478.7270000002</v>
      </c>
      <c r="P347" s="2">
        <v>1115.595</v>
      </c>
      <c r="Q347" s="2">
        <v>1581.72</v>
      </c>
      <c r="R347" s="2">
        <v>1081.479</v>
      </c>
      <c r="S347" s="2">
        <v>308.163</v>
      </c>
      <c r="T347" s="2">
        <v>51.545</v>
      </c>
      <c r="U347" s="117">
        <f t="shared" si="6"/>
        <v>0</v>
      </c>
      <c r="V347" s="117">
        <f t="shared" si="7"/>
        <v>0</v>
      </c>
      <c r="W347" s="117">
        <f t="shared" si="8"/>
        <v>0</v>
      </c>
    </row>
    <row r="348" spans="1:23" ht="15">
      <c r="A348" s="133">
        <v>202009</v>
      </c>
      <c r="B348" s="134">
        <v>1274.663</v>
      </c>
      <c r="C348" s="134">
        <v>1196.43867783132</v>
      </c>
      <c r="D348" s="134">
        <v>1400.828</v>
      </c>
      <c r="E348" s="134">
        <v>1410.79099144003</v>
      </c>
      <c r="F348" s="134">
        <v>1239.018</v>
      </c>
      <c r="G348" s="134">
        <v>285.812</v>
      </c>
      <c r="H348" s="134">
        <v>57.567</v>
      </c>
      <c r="I348" s="135">
        <f t="shared" si="3"/>
        <v>228.245</v>
      </c>
      <c r="J348" s="136">
        <f t="shared" si="4"/>
        <v>1502.908</v>
      </c>
      <c r="L348" s="37">
        <v>1239017.6000000003</v>
      </c>
      <c r="M348" s="37">
        <f t="shared" si="5"/>
        <v>-0.3999999996740371</v>
      </c>
      <c r="O348" s="37">
        <v>1239017.6000000003</v>
      </c>
      <c r="P348" s="2">
        <v>1274.663</v>
      </c>
      <c r="Q348" s="2">
        <v>1400.828</v>
      </c>
      <c r="R348" s="2">
        <v>1239.018</v>
      </c>
      <c r="S348" s="2">
        <v>285.812</v>
      </c>
      <c r="T348" s="2">
        <v>57.567</v>
      </c>
      <c r="U348" s="117">
        <f aca="true" t="shared" si="9" ref="U348:U368">+D348-Q348</f>
        <v>0</v>
      </c>
      <c r="V348" s="117">
        <f aca="true" t="shared" si="10" ref="V348:V368">+H348-T348</f>
        <v>0</v>
      </c>
      <c r="W348" s="117">
        <f aca="true" t="shared" si="11" ref="W348:W368">+F348-R348</f>
        <v>0</v>
      </c>
    </row>
    <row r="349" spans="1:23" ht="15">
      <c r="A349" s="133">
        <v>202010</v>
      </c>
      <c r="B349" s="134">
        <v>1246.345</v>
      </c>
      <c r="C349" s="134">
        <v>1160.81159233203</v>
      </c>
      <c r="D349" s="134">
        <v>1555.627</v>
      </c>
      <c r="E349" s="134">
        <v>1447.05635629155</v>
      </c>
      <c r="F349" s="134">
        <v>1217.392</v>
      </c>
      <c r="G349" s="134">
        <v>374.632</v>
      </c>
      <c r="H349" s="134">
        <v>52.593</v>
      </c>
      <c r="I349" s="135">
        <f t="shared" si="3"/>
        <v>322.039</v>
      </c>
      <c r="J349" s="136">
        <f t="shared" si="4"/>
        <v>1568.384</v>
      </c>
      <c r="L349" s="37">
        <v>1217391.6150000005</v>
      </c>
      <c r="M349" s="37">
        <f t="shared" si="5"/>
        <v>-0.38499999954365194</v>
      </c>
      <c r="O349" s="37">
        <v>1217391.6150000005</v>
      </c>
      <c r="P349" s="2">
        <v>1246.345</v>
      </c>
      <c r="Q349" s="2">
        <v>1555.627</v>
      </c>
      <c r="R349" s="2">
        <v>1217.392</v>
      </c>
      <c r="S349" s="2">
        <v>374.632</v>
      </c>
      <c r="T349" s="2">
        <v>52.593</v>
      </c>
      <c r="U349" s="117">
        <f t="shared" si="9"/>
        <v>0</v>
      </c>
      <c r="V349" s="117">
        <f t="shared" si="10"/>
        <v>0</v>
      </c>
      <c r="W349" s="117">
        <f t="shared" si="11"/>
        <v>0</v>
      </c>
    </row>
    <row r="350" spans="1:23" ht="15">
      <c r="A350" s="133">
        <v>202011</v>
      </c>
      <c r="B350" s="134">
        <v>1181.447</v>
      </c>
      <c r="C350" s="134">
        <v>1229.6548857534</v>
      </c>
      <c r="D350" s="134">
        <v>1471.433</v>
      </c>
      <c r="E350" s="134">
        <v>1444.73923121832</v>
      </c>
      <c r="F350" s="137">
        <v>1174.257</v>
      </c>
      <c r="G350" s="134">
        <v>270.4</v>
      </c>
      <c r="H350" s="134">
        <v>58.408</v>
      </c>
      <c r="I350" s="135">
        <f t="shared" si="3"/>
        <v>211.99199999999996</v>
      </c>
      <c r="J350" s="136">
        <f t="shared" si="4"/>
        <v>1393.4389999999999</v>
      </c>
      <c r="L350" s="37">
        <v>1147285.8950000003</v>
      </c>
      <c r="M350" s="37">
        <f t="shared" si="5"/>
        <v>-26971.10499999975</v>
      </c>
      <c r="O350" s="37">
        <v>1147285.8950000003</v>
      </c>
      <c r="P350" s="2">
        <v>1181.447</v>
      </c>
      <c r="Q350" s="2">
        <v>1471.433</v>
      </c>
      <c r="R350" s="133">
        <v>1147.286</v>
      </c>
      <c r="S350" s="2">
        <v>270.4</v>
      </c>
      <c r="T350" s="2">
        <v>58.408</v>
      </c>
      <c r="U350" s="117">
        <f t="shared" si="9"/>
        <v>0</v>
      </c>
      <c r="V350" s="117">
        <f t="shared" si="10"/>
        <v>0</v>
      </c>
      <c r="W350" s="117">
        <f t="shared" si="11"/>
        <v>26.971000000000004</v>
      </c>
    </row>
    <row r="351" spans="1:23" ht="15">
      <c r="A351" s="133">
        <v>202012</v>
      </c>
      <c r="B351" s="134">
        <v>1030.955</v>
      </c>
      <c r="C351" s="134">
        <v>1225.90851799724</v>
      </c>
      <c r="D351" s="134">
        <v>1232.991</v>
      </c>
      <c r="E351" s="134">
        <v>1456.82297603776</v>
      </c>
      <c r="F351" s="134">
        <v>991.417</v>
      </c>
      <c r="G351" s="134">
        <v>230.836</v>
      </c>
      <c r="H351" s="134">
        <v>55.357</v>
      </c>
      <c r="I351" s="135">
        <f t="shared" si="3"/>
        <v>175.479</v>
      </c>
      <c r="J351" s="136">
        <f t="shared" si="4"/>
        <v>1206.434</v>
      </c>
      <c r="L351" s="39">
        <v>991417.4290000001</v>
      </c>
      <c r="M351" s="37">
        <f t="shared" si="5"/>
        <v>0.4290000001201406</v>
      </c>
      <c r="O351" s="39">
        <v>991417.4290000001</v>
      </c>
      <c r="P351" s="2">
        <v>1030.955</v>
      </c>
      <c r="Q351" s="2">
        <v>1232.991</v>
      </c>
      <c r="R351" s="2">
        <v>991.417</v>
      </c>
      <c r="S351" s="2">
        <v>230.836</v>
      </c>
      <c r="T351" s="2">
        <v>55.357</v>
      </c>
      <c r="U351" s="117">
        <f t="shared" si="9"/>
        <v>0</v>
      </c>
      <c r="V351" s="117">
        <f t="shared" si="10"/>
        <v>0</v>
      </c>
      <c r="W351" s="117">
        <f t="shared" si="11"/>
        <v>0</v>
      </c>
    </row>
    <row r="352" spans="1:23" ht="12.75">
      <c r="A352" s="62">
        <v>202101</v>
      </c>
      <c r="B352" s="53">
        <v>836.263</v>
      </c>
      <c r="C352" s="59">
        <v>1026.50322227396</v>
      </c>
      <c r="D352" s="114">
        <v>1094.789</v>
      </c>
      <c r="E352" s="59">
        <v>1394.71537949196</v>
      </c>
      <c r="F352" s="53">
        <v>812.056</v>
      </c>
      <c r="G352" s="114">
        <v>278.776</v>
      </c>
      <c r="H352" s="114">
        <v>41.797</v>
      </c>
      <c r="I352" s="60">
        <f t="shared" si="3"/>
        <v>236.979</v>
      </c>
      <c r="J352" s="115">
        <f t="shared" si="4"/>
        <v>1073.242</v>
      </c>
      <c r="O352" s="2">
        <v>202101</v>
      </c>
      <c r="P352" s="2">
        <v>836.263</v>
      </c>
      <c r="Q352" s="2">
        <v>1094.789</v>
      </c>
      <c r="R352" s="2">
        <v>812.056</v>
      </c>
      <c r="S352" s="2">
        <v>278.776</v>
      </c>
      <c r="T352" s="2">
        <v>41.797</v>
      </c>
      <c r="U352" s="117">
        <f t="shared" si="9"/>
        <v>0</v>
      </c>
      <c r="V352" s="117">
        <f t="shared" si="10"/>
        <v>0</v>
      </c>
      <c r="W352" s="117">
        <f t="shared" si="11"/>
        <v>0</v>
      </c>
    </row>
    <row r="353" spans="1:23" ht="12.75">
      <c r="A353" s="62">
        <v>202102</v>
      </c>
      <c r="B353" s="53">
        <v>1114.055</v>
      </c>
      <c r="C353" s="59">
        <v>1236.24567149173</v>
      </c>
      <c r="D353" s="114">
        <v>1323.409</v>
      </c>
      <c r="E353" s="59">
        <v>1492.30249514787</v>
      </c>
      <c r="F353" s="53">
        <v>1076.015</v>
      </c>
      <c r="G353" s="114">
        <v>298.365</v>
      </c>
      <c r="H353" s="114">
        <v>57.337</v>
      </c>
      <c r="I353" s="60">
        <f t="shared" si="3"/>
        <v>241.02800000000002</v>
      </c>
      <c r="J353" s="115">
        <f t="shared" si="4"/>
        <v>1355.083</v>
      </c>
      <c r="O353" s="2">
        <v>202102</v>
      </c>
      <c r="P353" s="2">
        <v>1114.055</v>
      </c>
      <c r="Q353" s="2">
        <v>1323.409</v>
      </c>
      <c r="R353" s="2">
        <v>1076.015</v>
      </c>
      <c r="S353" s="2">
        <v>298.365</v>
      </c>
      <c r="T353" s="2">
        <v>57.337</v>
      </c>
      <c r="U353" s="117">
        <f t="shared" si="9"/>
        <v>0</v>
      </c>
      <c r="V353" s="117">
        <f t="shared" si="10"/>
        <v>0</v>
      </c>
      <c r="W353" s="117">
        <f t="shared" si="11"/>
        <v>0</v>
      </c>
    </row>
    <row r="354" spans="1:23" ht="12.75">
      <c r="A354" s="62">
        <v>202103</v>
      </c>
      <c r="B354" s="53">
        <v>1379.01</v>
      </c>
      <c r="C354" s="59">
        <v>1317.89494857639</v>
      </c>
      <c r="D354" s="114">
        <v>1585.971</v>
      </c>
      <c r="E354" s="59">
        <v>1537.40532261907</v>
      </c>
      <c r="F354" s="53">
        <v>1363.349</v>
      </c>
      <c r="G354" s="114">
        <v>367.928</v>
      </c>
      <c r="H354" s="114">
        <v>44.965</v>
      </c>
      <c r="I354" s="60">
        <f t="shared" si="3"/>
        <v>322.96299999999997</v>
      </c>
      <c r="J354" s="115">
        <f t="shared" si="4"/>
        <v>1701.973</v>
      </c>
      <c r="O354" s="2">
        <v>202103</v>
      </c>
      <c r="P354" s="2">
        <v>1379.01</v>
      </c>
      <c r="Q354" s="2">
        <v>1585.971</v>
      </c>
      <c r="R354" s="2">
        <v>1363.349</v>
      </c>
      <c r="S354" s="2">
        <v>367.928</v>
      </c>
      <c r="T354" s="2">
        <v>44.965</v>
      </c>
      <c r="U354" s="117">
        <f t="shared" si="9"/>
        <v>0</v>
      </c>
      <c r="V354" s="117">
        <f t="shared" si="10"/>
        <v>0</v>
      </c>
      <c r="W354" s="117">
        <f t="shared" si="11"/>
        <v>0</v>
      </c>
    </row>
    <row r="355" spans="1:23" ht="12.75">
      <c r="A355" s="62">
        <v>202104</v>
      </c>
      <c r="B355" s="53">
        <v>1238.707</v>
      </c>
      <c r="D355" s="114">
        <v>1589.771</v>
      </c>
      <c r="F355" s="53">
        <v>1198.512</v>
      </c>
      <c r="G355" s="114">
        <v>398.602</v>
      </c>
      <c r="H355" s="114">
        <v>69.194</v>
      </c>
      <c r="I355" s="60">
        <f aca="true" t="shared" si="12" ref="I355:I368">+G355-H355</f>
        <v>329.40799999999996</v>
      </c>
      <c r="J355" s="115">
        <f aca="true" t="shared" si="13" ref="J355:J368">+B355+I355</f>
        <v>1568.115</v>
      </c>
      <c r="O355" s="2">
        <v>202104</v>
      </c>
      <c r="P355" s="2">
        <v>1238.707</v>
      </c>
      <c r="Q355" s="2">
        <v>1589.771</v>
      </c>
      <c r="R355" s="2">
        <v>1198.512</v>
      </c>
      <c r="S355" s="2">
        <v>398.602</v>
      </c>
      <c r="T355" s="2">
        <v>69.194</v>
      </c>
      <c r="U355" s="117">
        <f t="shared" si="9"/>
        <v>0</v>
      </c>
      <c r="V355" s="117">
        <f t="shared" si="10"/>
        <v>0</v>
      </c>
      <c r="W355" s="117">
        <f t="shared" si="11"/>
        <v>0</v>
      </c>
    </row>
    <row r="356" spans="1:23" ht="12.75">
      <c r="A356" s="62">
        <v>202105</v>
      </c>
      <c r="B356" s="53">
        <v>1337.778</v>
      </c>
      <c r="D356" s="114">
        <v>1790.24</v>
      </c>
      <c r="F356" s="53">
        <v>1294.31</v>
      </c>
      <c r="G356" s="114">
        <v>405.346</v>
      </c>
      <c r="H356" s="114">
        <v>72.764</v>
      </c>
      <c r="I356" s="60">
        <f t="shared" si="12"/>
        <v>332.582</v>
      </c>
      <c r="J356" s="115">
        <f t="shared" si="13"/>
        <v>1670.3600000000001</v>
      </c>
      <c r="O356" s="2">
        <v>202105</v>
      </c>
      <c r="P356" s="2">
        <v>1337.778</v>
      </c>
      <c r="Q356" s="2">
        <v>1790.24</v>
      </c>
      <c r="R356" s="2">
        <v>1294.31</v>
      </c>
      <c r="S356" s="2">
        <v>405.346</v>
      </c>
      <c r="T356" s="2">
        <v>72.764</v>
      </c>
      <c r="U356" s="117">
        <f t="shared" si="9"/>
        <v>0</v>
      </c>
      <c r="V356" s="117">
        <f t="shared" si="10"/>
        <v>0</v>
      </c>
      <c r="W356" s="117">
        <f t="shared" si="11"/>
        <v>0</v>
      </c>
    </row>
    <row r="357" spans="1:23" ht="12.75">
      <c r="A357" s="62">
        <v>202106</v>
      </c>
      <c r="B357" s="53">
        <v>1373.818</v>
      </c>
      <c r="D357" s="114">
        <v>1739.607</v>
      </c>
      <c r="F357" s="53">
        <v>1347.584</v>
      </c>
      <c r="G357" s="114">
        <v>421.397</v>
      </c>
      <c r="H357" s="114">
        <v>54.254</v>
      </c>
      <c r="I357" s="60">
        <f t="shared" si="12"/>
        <v>367.143</v>
      </c>
      <c r="J357" s="115">
        <f t="shared" si="13"/>
        <v>1740.961</v>
      </c>
      <c r="O357" s="2">
        <v>202106</v>
      </c>
      <c r="P357" s="2">
        <v>1373.818</v>
      </c>
      <c r="Q357" s="2">
        <v>1739.607</v>
      </c>
      <c r="R357" s="2">
        <v>1347.584</v>
      </c>
      <c r="S357" s="2">
        <v>421.397</v>
      </c>
      <c r="T357" s="2">
        <v>54.254</v>
      </c>
      <c r="U357" s="117">
        <f t="shared" si="9"/>
        <v>0</v>
      </c>
      <c r="V357" s="117">
        <f t="shared" si="10"/>
        <v>0</v>
      </c>
      <c r="W357" s="117">
        <f t="shared" si="11"/>
        <v>0</v>
      </c>
    </row>
    <row r="358" spans="1:23" ht="12.75">
      <c r="A358" s="62">
        <v>202107</v>
      </c>
      <c r="B358" s="53">
        <v>1350.338</v>
      </c>
      <c r="D358" s="114">
        <v>1715.92</v>
      </c>
      <c r="F358" s="53">
        <v>1322.833</v>
      </c>
      <c r="G358" s="114">
        <v>380.307</v>
      </c>
      <c r="H358" s="114">
        <v>52.283</v>
      </c>
      <c r="I358" s="60">
        <f t="shared" si="12"/>
        <v>328.024</v>
      </c>
      <c r="J358" s="115">
        <f t="shared" si="13"/>
        <v>1678.362</v>
      </c>
      <c r="O358" s="2">
        <v>202107</v>
      </c>
      <c r="P358" s="2">
        <v>1350.338</v>
      </c>
      <c r="Q358" s="2">
        <v>1715.92</v>
      </c>
      <c r="R358" s="2">
        <v>1322.833</v>
      </c>
      <c r="S358" s="2">
        <v>380.307</v>
      </c>
      <c r="T358" s="2">
        <v>52.283</v>
      </c>
      <c r="U358" s="117">
        <f t="shared" si="9"/>
        <v>0</v>
      </c>
      <c r="V358" s="117">
        <f t="shared" si="10"/>
        <v>0</v>
      </c>
      <c r="W358" s="117">
        <f t="shared" si="11"/>
        <v>0</v>
      </c>
    </row>
    <row r="359" spans="1:23" ht="12.75">
      <c r="A359" s="62">
        <v>202108</v>
      </c>
      <c r="B359" s="53">
        <v>1200.947</v>
      </c>
      <c r="D359" s="114">
        <v>1526.291</v>
      </c>
      <c r="F359" s="53">
        <v>1152.092</v>
      </c>
      <c r="G359" s="114">
        <v>336.79</v>
      </c>
      <c r="H359" s="114">
        <v>62.846</v>
      </c>
      <c r="I359" s="60">
        <f t="shared" si="12"/>
        <v>273.944</v>
      </c>
      <c r="J359" s="115">
        <f t="shared" si="13"/>
        <v>1474.8909999999998</v>
      </c>
      <c r="O359" s="2">
        <v>202108</v>
      </c>
      <c r="P359" s="2">
        <v>1200.947</v>
      </c>
      <c r="Q359" s="2">
        <v>1526.291</v>
      </c>
      <c r="R359" s="2">
        <v>1152.092</v>
      </c>
      <c r="S359" s="2">
        <v>336.79</v>
      </c>
      <c r="T359" s="2">
        <v>62.846</v>
      </c>
      <c r="U359" s="117">
        <f t="shared" si="9"/>
        <v>0</v>
      </c>
      <c r="V359" s="117">
        <f t="shared" si="10"/>
        <v>0</v>
      </c>
      <c r="W359" s="117">
        <f t="shared" si="11"/>
        <v>0</v>
      </c>
    </row>
    <row r="360" spans="1:23" ht="12.75">
      <c r="A360" s="62">
        <v>202109</v>
      </c>
      <c r="B360" s="53">
        <v>1289.966</v>
      </c>
      <c r="D360" s="114">
        <v>1573.97</v>
      </c>
      <c r="F360" s="53">
        <v>1278.508</v>
      </c>
      <c r="G360" s="114">
        <v>360.888</v>
      </c>
      <c r="H360" s="114">
        <v>37.291</v>
      </c>
      <c r="I360" s="60">
        <f t="shared" si="12"/>
        <v>323.597</v>
      </c>
      <c r="J360" s="115">
        <f t="shared" si="13"/>
        <v>1613.5629999999999</v>
      </c>
      <c r="O360" s="2">
        <v>202109</v>
      </c>
      <c r="P360" s="2">
        <v>1289.966</v>
      </c>
      <c r="Q360" s="2">
        <v>1573.97</v>
      </c>
      <c r="R360" s="2">
        <v>1278.508</v>
      </c>
      <c r="S360" s="2">
        <v>360.888</v>
      </c>
      <c r="T360" s="2">
        <v>37.291</v>
      </c>
      <c r="U360" s="117">
        <f t="shared" si="9"/>
        <v>0</v>
      </c>
      <c r="V360" s="117">
        <f t="shared" si="10"/>
        <v>0</v>
      </c>
      <c r="W360" s="117">
        <f t="shared" si="11"/>
        <v>0</v>
      </c>
    </row>
    <row r="361" spans="1:23" ht="12.75">
      <c r="A361" s="62">
        <v>202110</v>
      </c>
      <c r="B361" s="53">
        <v>1250.321</v>
      </c>
      <c r="D361" s="114">
        <v>1650.761</v>
      </c>
      <c r="F361" s="53">
        <v>1243.351</v>
      </c>
      <c r="G361" s="114">
        <v>385.926</v>
      </c>
      <c r="H361" s="114">
        <v>37.599</v>
      </c>
      <c r="I361" s="60">
        <f t="shared" si="12"/>
        <v>348.327</v>
      </c>
      <c r="J361" s="115">
        <f t="shared" si="13"/>
        <v>1598.648</v>
      </c>
      <c r="O361" s="2">
        <v>202110</v>
      </c>
      <c r="P361" s="2">
        <v>1250.321</v>
      </c>
      <c r="Q361" s="2">
        <v>1650.761</v>
      </c>
      <c r="R361" s="2">
        <v>1243.351</v>
      </c>
      <c r="S361" s="2">
        <v>385.926</v>
      </c>
      <c r="T361" s="2">
        <v>37.599</v>
      </c>
      <c r="U361" s="117">
        <f t="shared" si="9"/>
        <v>0</v>
      </c>
      <c r="V361" s="117">
        <f t="shared" si="10"/>
        <v>0</v>
      </c>
      <c r="W361" s="117">
        <f t="shared" si="11"/>
        <v>0</v>
      </c>
    </row>
    <row r="362" spans="1:23" ht="12.75">
      <c r="A362" s="62">
        <v>202111</v>
      </c>
      <c r="B362" s="53">
        <v>1319.705</v>
      </c>
      <c r="D362" s="114">
        <v>1531.51</v>
      </c>
      <c r="F362" s="53">
        <v>1287.467</v>
      </c>
      <c r="G362" s="114">
        <v>298.635</v>
      </c>
      <c r="H362" s="114">
        <v>61.624</v>
      </c>
      <c r="I362" s="60">
        <f t="shared" si="12"/>
        <v>237.011</v>
      </c>
      <c r="J362" s="115">
        <f t="shared" si="13"/>
        <v>1556.716</v>
      </c>
      <c r="O362" s="2">
        <v>202111</v>
      </c>
      <c r="P362" s="2">
        <v>1319.705</v>
      </c>
      <c r="Q362" s="2">
        <v>1531.51</v>
      </c>
      <c r="R362" s="2">
        <v>1287.467</v>
      </c>
      <c r="S362" s="2">
        <v>298.635</v>
      </c>
      <c r="T362" s="2">
        <v>61.624</v>
      </c>
      <c r="U362" s="117">
        <f t="shared" si="9"/>
        <v>0</v>
      </c>
      <c r="V362" s="117">
        <f t="shared" si="10"/>
        <v>0</v>
      </c>
      <c r="W362" s="117">
        <f t="shared" si="11"/>
        <v>0</v>
      </c>
    </row>
    <row r="363" spans="1:23" ht="12.75">
      <c r="A363" s="62">
        <v>202112</v>
      </c>
      <c r="B363" s="53">
        <v>1259.35</v>
      </c>
      <c r="D363" s="114">
        <v>1444.705</v>
      </c>
      <c r="F363" s="53">
        <v>1238.663</v>
      </c>
      <c r="G363" s="114">
        <v>296.435</v>
      </c>
      <c r="H363" s="114">
        <v>39.179</v>
      </c>
      <c r="I363" s="60">
        <f t="shared" si="12"/>
        <v>257.256</v>
      </c>
      <c r="J363" s="115">
        <f t="shared" si="13"/>
        <v>1516.6059999999998</v>
      </c>
      <c r="O363" s="2">
        <v>202112</v>
      </c>
      <c r="P363" s="2">
        <v>1259.35</v>
      </c>
      <c r="Q363" s="2">
        <v>1444.705</v>
      </c>
      <c r="R363" s="2">
        <v>1238.663</v>
      </c>
      <c r="S363" s="2">
        <v>296.435</v>
      </c>
      <c r="T363" s="2">
        <v>39.179</v>
      </c>
      <c r="U363" s="117">
        <f t="shared" si="9"/>
        <v>0</v>
      </c>
      <c r="V363" s="117">
        <f t="shared" si="10"/>
        <v>0</v>
      </c>
      <c r="W363" s="117">
        <f t="shared" si="11"/>
        <v>0</v>
      </c>
    </row>
    <row r="364" spans="1:23" ht="12.75">
      <c r="A364" s="62">
        <v>202201</v>
      </c>
      <c r="B364" s="53">
        <v>1012.036</v>
      </c>
      <c r="D364" s="114">
        <v>1370.004</v>
      </c>
      <c r="F364" s="53">
        <v>995.346</v>
      </c>
      <c r="G364" s="114">
        <v>307.939</v>
      </c>
      <c r="H364" s="114">
        <v>39.25</v>
      </c>
      <c r="I364" s="60">
        <f t="shared" si="12"/>
        <v>268.689</v>
      </c>
      <c r="J364" s="115">
        <f t="shared" si="13"/>
        <v>1280.725</v>
      </c>
      <c r="O364" s="2">
        <v>202201</v>
      </c>
      <c r="P364" s="2">
        <v>1012.036</v>
      </c>
      <c r="Q364" s="2">
        <v>1370.004</v>
      </c>
      <c r="R364" s="2">
        <v>995.346</v>
      </c>
      <c r="S364" s="2">
        <v>307.939</v>
      </c>
      <c r="T364" s="2">
        <v>39.25</v>
      </c>
      <c r="U364" s="117">
        <f t="shared" si="9"/>
        <v>0</v>
      </c>
      <c r="V364" s="117">
        <f t="shared" si="10"/>
        <v>0</v>
      </c>
      <c r="W364" s="117">
        <f t="shared" si="11"/>
        <v>0</v>
      </c>
    </row>
    <row r="365" spans="1:23" ht="12.75">
      <c r="A365" s="62">
        <v>202202</v>
      </c>
      <c r="B365" s="53">
        <v>1264.647</v>
      </c>
      <c r="D365" s="114">
        <v>1557.292</v>
      </c>
      <c r="F365" s="53">
        <v>1250.052</v>
      </c>
      <c r="G365" s="114">
        <v>330.589</v>
      </c>
      <c r="H365" s="114">
        <v>43.351</v>
      </c>
      <c r="I365" s="60">
        <f t="shared" si="12"/>
        <v>287.238</v>
      </c>
      <c r="J365" s="115">
        <f t="shared" si="13"/>
        <v>1551.885</v>
      </c>
      <c r="O365" s="2">
        <v>202202</v>
      </c>
      <c r="P365" s="2">
        <v>1264.647</v>
      </c>
      <c r="Q365" s="2">
        <v>1557.292</v>
      </c>
      <c r="R365" s="2">
        <v>1250.052</v>
      </c>
      <c r="S365" s="2">
        <v>330.589</v>
      </c>
      <c r="T365" s="2">
        <v>43.351</v>
      </c>
      <c r="U365" s="117">
        <f t="shared" si="9"/>
        <v>0</v>
      </c>
      <c r="V365" s="117">
        <f t="shared" si="10"/>
        <v>0</v>
      </c>
      <c r="W365" s="117">
        <f t="shared" si="11"/>
        <v>0</v>
      </c>
    </row>
    <row r="366" spans="1:23" ht="12.75">
      <c r="A366" s="62">
        <v>202203</v>
      </c>
      <c r="B366" s="53">
        <v>1176.199</v>
      </c>
      <c r="D366" s="114">
        <v>1416.02</v>
      </c>
      <c r="F366" s="53">
        <v>1151.464</v>
      </c>
      <c r="G366" s="114">
        <v>394.904</v>
      </c>
      <c r="H366" s="114">
        <v>59.13</v>
      </c>
      <c r="I366" s="60">
        <f t="shared" si="12"/>
        <v>335.774</v>
      </c>
      <c r="J366" s="115">
        <f t="shared" si="13"/>
        <v>1511.973</v>
      </c>
      <c r="O366" s="2">
        <v>202203</v>
      </c>
      <c r="P366" s="2">
        <v>1176.199</v>
      </c>
      <c r="Q366" s="2">
        <v>1416.02</v>
      </c>
      <c r="R366" s="2">
        <v>1151.464</v>
      </c>
      <c r="S366" s="2">
        <v>394.904</v>
      </c>
      <c r="T366" s="2">
        <v>59.13</v>
      </c>
      <c r="U366" s="117">
        <f t="shared" si="9"/>
        <v>0</v>
      </c>
      <c r="V366" s="117">
        <f t="shared" si="10"/>
        <v>0</v>
      </c>
      <c r="W366" s="117">
        <f t="shared" si="11"/>
        <v>0</v>
      </c>
    </row>
    <row r="367" spans="1:23" ht="12.75">
      <c r="A367" s="62">
        <v>202204</v>
      </c>
      <c r="B367" s="53">
        <v>1346.704</v>
      </c>
      <c r="D367" s="114">
        <v>1662.834</v>
      </c>
      <c r="F367" s="53">
        <v>1325.433</v>
      </c>
      <c r="G367" s="114">
        <v>358.2</v>
      </c>
      <c r="H367" s="114">
        <v>44.549</v>
      </c>
      <c r="I367" s="60">
        <f t="shared" si="12"/>
        <v>313.651</v>
      </c>
      <c r="J367" s="115">
        <f t="shared" si="13"/>
        <v>1660.355</v>
      </c>
      <c r="O367" s="2">
        <v>202204</v>
      </c>
      <c r="P367" s="2">
        <v>1346.704</v>
      </c>
      <c r="Q367" s="2">
        <v>1662.834</v>
      </c>
      <c r="R367" s="2">
        <v>1325.433</v>
      </c>
      <c r="S367" s="2">
        <v>358.2</v>
      </c>
      <c r="T367" s="2">
        <v>44.549</v>
      </c>
      <c r="U367" s="117">
        <f t="shared" si="9"/>
        <v>0</v>
      </c>
      <c r="V367" s="117">
        <f t="shared" si="10"/>
        <v>0</v>
      </c>
      <c r="W367" s="117">
        <f t="shared" si="11"/>
        <v>0</v>
      </c>
    </row>
    <row r="368" spans="1:23" ht="12.75">
      <c r="A368" s="62">
        <v>202205</v>
      </c>
      <c r="B368" s="53">
        <v>1325.372</v>
      </c>
      <c r="D368" s="114">
        <v>1766.825</v>
      </c>
      <c r="F368" s="53">
        <v>1304.849</v>
      </c>
      <c r="G368" s="114">
        <v>383.036</v>
      </c>
      <c r="H368" s="114">
        <v>54.385</v>
      </c>
      <c r="I368" s="60">
        <f t="shared" si="12"/>
        <v>328.651</v>
      </c>
      <c r="J368" s="115">
        <f t="shared" si="13"/>
        <v>1654.0230000000001</v>
      </c>
      <c r="O368" s="2">
        <v>202205</v>
      </c>
      <c r="P368" s="2">
        <v>1325.372</v>
      </c>
      <c r="Q368" s="2">
        <v>1766.825</v>
      </c>
      <c r="R368" s="2">
        <v>1304.849</v>
      </c>
      <c r="S368" s="2">
        <v>383.036</v>
      </c>
      <c r="T368" s="2">
        <v>54.385</v>
      </c>
      <c r="U368" s="117">
        <f t="shared" si="9"/>
        <v>0</v>
      </c>
      <c r="V368" s="117">
        <f t="shared" si="10"/>
        <v>0</v>
      </c>
      <c r="W368" s="117">
        <f t="shared" si="11"/>
        <v>0</v>
      </c>
    </row>
    <row r="369" spans="1:20" ht="12.75">
      <c r="A369" s="62">
        <v>202206</v>
      </c>
      <c r="T369" s="117"/>
    </row>
  </sheetData>
  <sheetProtection/>
  <hyperlinks>
    <hyperlink ref="K2" r:id="rId1" display="http://serviciosede.mineco.gob.es/Indeco/Sie/SIEtitulosCodigos.aspx?capitulo=2&amp;cuadro=11&amp;pagina=capituloSieInf.aspx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estudios</dc:creator>
  <cp:keywords/>
  <dc:description/>
  <cp:lastModifiedBy>GIMENO ARRONIZ, MIGUEL ANGEL</cp:lastModifiedBy>
  <cp:lastPrinted>2024-03-25T19:16:30Z</cp:lastPrinted>
  <dcterms:created xsi:type="dcterms:W3CDTF">2020-11-27T09:28:28Z</dcterms:created>
  <dcterms:modified xsi:type="dcterms:W3CDTF">2024-05-03T11:10:27Z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