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00" windowWidth="12396" windowHeight="8328" tabRatio="372" activeTab="0"/>
  </bookViews>
  <sheets>
    <sheet name="TABLA" sheetId="1" r:id="rId1"/>
    <sheet name="MENSYACUM" sheetId="2" state="hidden" r:id="rId2"/>
  </sheets>
  <definedNames>
    <definedName name="_xlnm.Print_Area" localSheetId="0">'TABLA'!$A$1:$P$228</definedName>
  </definedNames>
  <calcPr fullCalcOnLoad="1"/>
</workbook>
</file>

<file path=xl/sharedStrings.xml><?xml version="1.0" encoding="utf-8"?>
<sst xmlns="http://schemas.openxmlformats.org/spreadsheetml/2006/main" count="411" uniqueCount="93">
  <si>
    <t>M</t>
  </si>
  <si>
    <t>F</t>
  </si>
  <si>
    <t>A</t>
  </si>
  <si>
    <t>J</t>
  </si>
  <si>
    <t>S</t>
  </si>
  <si>
    <t>O</t>
  </si>
  <si>
    <t>N</t>
  </si>
  <si>
    <t>D</t>
  </si>
  <si>
    <t>2016 E</t>
  </si>
  <si>
    <t>2017 E</t>
  </si>
  <si>
    <t>2018 E</t>
  </si>
  <si>
    <t>BOVINO</t>
  </si>
  <si>
    <t xml:space="preserve">OVINO </t>
  </si>
  <si>
    <t>CAPRINO</t>
  </si>
  <si>
    <t>PORCINO</t>
  </si>
  <si>
    <t xml:space="preserve">AVES </t>
  </si>
  <si>
    <t>CONEJO</t>
  </si>
  <si>
    <t>TOTAL españa</t>
  </si>
  <si>
    <t>https://www.mapa.gob.es/es/estadistica/temas/estadisticas-agrarias/ganaderia/encuestas-sacrificio-Ganado/</t>
  </si>
  <si>
    <t>ENLACE A DATOS</t>
  </si>
  <si>
    <t>2019 E</t>
  </si>
  <si>
    <t>2020 E</t>
  </si>
  <si>
    <t>TOTAL REGION DE MURCIA  con aves</t>
  </si>
  <si>
    <t>2021 E</t>
  </si>
  <si>
    <t>I</t>
  </si>
  <si>
    <t>II</t>
  </si>
  <si>
    <t>III</t>
  </si>
  <si>
    <t>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</si>
  <si>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</si>
  <si>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</si>
  <si>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</si>
  <si>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</si>
  <si>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</si>
  <si>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</si>
  <si>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</si>
  <si>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</si>
  <si>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</si>
  <si>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</si>
  <si>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</si>
  <si>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</si>
  <si>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PERÍODO</t>
  </si>
  <si>
    <t>R. MURCIA</t>
  </si>
  <si>
    <t>AVES españa</t>
  </si>
  <si>
    <t>TOTAL acum REGION DE MURCIA cortada en 2019</t>
  </si>
  <si>
    <t>ESPAÑA</t>
  </si>
  <si>
    <t>Tasa de variaciónn anual %</t>
  </si>
  <si>
    <t xml:space="preserve">TOTAL </t>
  </si>
  <si>
    <t>DATOS ACUMULADOS</t>
  </si>
  <si>
    <t>2022 E</t>
  </si>
  <si>
    <t>1.2 SACRIFICO DE GANADO (TONELADAS)</t>
  </si>
  <si>
    <t>2023E</t>
  </si>
  <si>
    <t>Fuente: Ministerio de Agricultura, Pesca y Alimentación. Encuesta de sacrificio de ganado.</t>
  </si>
  <si>
    <t>AVES r. murcia</t>
  </si>
  <si>
    <t>AVES</t>
  </si>
  <si>
    <t>AVES ESPAÑA</t>
  </si>
  <si>
    <t>TOTAL REGION DE MURCIA</t>
  </si>
  <si>
    <t>TOTAL REGION DE MURCIA sin aves EN 2019 Y 2020</t>
  </si>
  <si>
    <t>es</t>
  </si>
  <si>
    <t>mu</t>
  </si>
  <si>
    <t>Nº Cabezas (Miles)</t>
  </si>
  <si>
    <t>Peso medio (Kg.)</t>
  </si>
  <si>
    <t xml:space="preserve">      1.369,24 </t>
  </si>
  <si>
    <t xml:space="preserve">      1.245,08 </t>
  </si>
  <si>
    <t xml:space="preserve">      1.261,16 </t>
  </si>
  <si>
    <t xml:space="preserve">      1.322,46 </t>
  </si>
  <si>
    <t xml:space="preserve">      1.291,54 </t>
  </si>
  <si>
    <t xml:space="preserve">      1.209,47 </t>
  </si>
  <si>
    <t xml:space="preserve">      1.385,23 </t>
  </si>
  <si>
    <t xml:space="preserve">      1.373,86 </t>
  </si>
  <si>
    <t xml:space="preserve">      1.270,64 </t>
  </si>
  <si>
    <t xml:space="preserve">      1.375,20 </t>
  </si>
  <si>
    <t xml:space="preserve">      1.358,37 </t>
  </si>
  <si>
    <t>Total</t>
  </si>
  <si>
    <t xml:space="preserve">  15.820,63 </t>
  </si>
  <si>
    <t>ministerio correo</t>
  </si>
  <si>
    <t xml:space="preserve">      1.497,72 </t>
  </si>
  <si>
    <t xml:space="preserve">      1.308,66 </t>
  </si>
  <si>
    <t xml:space="preserve">      1.495,61 </t>
  </si>
  <si>
    <t xml:space="preserve">      1.317,14 </t>
  </si>
  <si>
    <t xml:space="preserve">      1.459,31 </t>
  </si>
  <si>
    <t xml:space="preserve">      1.625,72 </t>
  </si>
  <si>
    <t xml:space="preserve">      1.668,13 </t>
  </si>
  <si>
    <t xml:space="preserve">      1.606,73 </t>
  </si>
  <si>
    <t xml:space="preserve">      1.696,38 </t>
  </si>
  <si>
    <t xml:space="preserve">      1.685,61 </t>
  </si>
  <si>
    <t xml:space="preserve">      1.680,29 </t>
  </si>
  <si>
    <t xml:space="preserve">      1.765,44 </t>
  </si>
  <si>
    <t xml:space="preserve">  18.806,73 </t>
  </si>
  <si>
    <t xml:space="preserve">       40.023.682 </t>
  </si>
  <si>
    <t>Peso canal (tm.)</t>
  </si>
  <si>
    <t>Peso canal (tm)</t>
  </si>
  <si>
    <t>2024E</t>
  </si>
  <si>
    <t>(Ene- Ene)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</si>
</sst>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_);\(#,##0\)"/>
    <numFmt numFmtId="167" formatCode="#,##0_ ;\-#,##0\ "/>
    <numFmt numFmtId="168" formatCode="#,##0.0_ ;[Red]\-#,##0.0\ "/>
    <numFmt numFmtId="169" formatCode="#,##0.0_ ;\-#,##0.0\ "/>
    <numFmt numFmtId="170" formatCode="[$-1010C0A]#,##0.0"/>
    <numFmt numFmtId="171" formatCode="[$-1010C0A]#,##0.00"/>
    <numFmt numFmtId="172" formatCode="#,##0_ ;[Red]\-#,##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00"/>
    <numFmt numFmtId="178" formatCode="#,##0.00_ ;\-#,##0.00\ "/>
    <numFmt numFmtId="179" formatCode="#,##0.000_ ;\-#,##0.000\ "/>
    <numFmt numFmtId="180" formatCode="#,##0.0\ _€;\-#,##0.0\ _€"/>
  </numFmts>
  <fonts count="103">
    <font>
      <sz val="10"/>
      <name val="Courie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b/>
      <sz val="8"/>
      <name val="Arial"/>
      <family val="2"/>
    </font>
    <font>
      <sz val="7"/>
      <name val="Verdana "/>
      <family val="0"/>
    </font>
    <font>
      <sz val="7"/>
      <color indexed="8"/>
      <name val="Verdana "/>
      <family val="0"/>
    </font>
    <font>
      <sz val="11"/>
      <color indexed="49"/>
      <name val="Verdana "/>
      <family val="0"/>
    </font>
    <font>
      <b/>
      <sz val="7"/>
      <color indexed="26"/>
      <name val="Verdana 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Courier"/>
      <family val="0"/>
    </font>
    <font>
      <sz val="11"/>
      <color indexed="49"/>
      <name val="Verdana"/>
      <family val="2"/>
    </font>
    <font>
      <sz val="10"/>
      <name val="Arial"/>
      <family val="2"/>
    </font>
    <font>
      <b/>
      <sz val="12"/>
      <color indexed="2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color indexed="12"/>
      <name val="Arial"/>
      <family val="2"/>
    </font>
    <font>
      <sz val="8"/>
      <color indexed="18"/>
      <name val="Verdana"/>
      <family val="2"/>
    </font>
    <font>
      <sz val="8"/>
      <color indexed="8"/>
      <name val="Verdana"/>
      <family val="2"/>
    </font>
    <font>
      <b/>
      <sz val="8"/>
      <color indexed="26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Courier"/>
      <family val="0"/>
    </font>
    <font>
      <u val="single"/>
      <sz val="10"/>
      <color indexed="25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Verdana"/>
      <family val="2"/>
    </font>
    <font>
      <b/>
      <sz val="8"/>
      <color indexed="49"/>
      <name val="Verdana"/>
      <family val="2"/>
    </font>
    <font>
      <sz val="11"/>
      <color indexed="9"/>
      <name val="Verdana"/>
      <family val="2"/>
    </font>
    <font>
      <b/>
      <sz val="7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0"/>
      <color indexed="9"/>
      <name val="Verdana"/>
      <family val="2"/>
    </font>
    <font>
      <sz val="8"/>
      <color indexed="60"/>
      <name val="Arial"/>
      <family val="2"/>
    </font>
    <font>
      <sz val="8"/>
      <color indexed="57"/>
      <name val="Arial"/>
      <family val="2"/>
    </font>
    <font>
      <b/>
      <sz val="8"/>
      <color indexed="10"/>
      <name val="Verdana"/>
      <family val="2"/>
    </font>
    <font>
      <sz val="9"/>
      <color indexed="9"/>
      <name val="Verdana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0"/>
    </font>
    <font>
      <u val="single"/>
      <sz val="10"/>
      <color theme="11"/>
      <name val="Courie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Verdana"/>
      <family val="2"/>
    </font>
    <font>
      <b/>
      <sz val="8"/>
      <color theme="4" tint="-0.24997000396251678"/>
      <name val="Verdana"/>
      <family val="2"/>
    </font>
    <font>
      <sz val="11"/>
      <color theme="0"/>
      <name val="Verdana"/>
      <family val="2"/>
    </font>
    <font>
      <b/>
      <sz val="7"/>
      <color theme="0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sz val="10"/>
      <color theme="0"/>
      <name val="Verdana"/>
      <family val="2"/>
    </font>
    <font>
      <sz val="8"/>
      <color theme="5" tint="-0.4999699890613556"/>
      <name val="Arial"/>
      <family val="2"/>
    </font>
    <font>
      <sz val="8"/>
      <color theme="9" tint="-0.4999699890613556"/>
      <name val="Arial"/>
      <family val="2"/>
    </font>
    <font>
      <b/>
      <sz val="8"/>
      <color rgb="FFFF0000"/>
      <name val="Verdana"/>
      <family val="2"/>
    </font>
    <font>
      <sz val="9"/>
      <color theme="0"/>
      <name val="Verdana"/>
      <family val="2"/>
    </font>
    <font>
      <sz val="7"/>
      <color theme="1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color theme="1"/>
      <name val="Verdana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>
        <color indexed="26"/>
      </left>
      <right style="medium">
        <color indexed="26"/>
      </right>
      <top style="medium">
        <color indexed="26"/>
      </top>
      <bottom/>
    </border>
    <border>
      <left/>
      <right style="medium">
        <color indexed="26"/>
      </right>
      <top style="medium">
        <color indexed="26"/>
      </top>
      <bottom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>
        <color indexed="26"/>
      </right>
      <top/>
      <bottom/>
    </border>
    <border>
      <left style="medium">
        <color indexed="26"/>
      </left>
      <right/>
      <top>
        <color indexed="63"/>
      </top>
      <bottom style="medium">
        <color indexed="26"/>
      </bottom>
    </border>
    <border>
      <left/>
      <right/>
      <top>
        <color indexed="63"/>
      </top>
      <bottom style="medium">
        <color indexed="26"/>
      </bottom>
    </border>
    <border>
      <left/>
      <right style="medium">
        <color indexed="26"/>
      </right>
      <top>
        <color indexed="63"/>
      </top>
      <bottom style="medium">
        <color indexed="26"/>
      </bottom>
    </border>
    <border>
      <left style="medium">
        <color indexed="26"/>
      </left>
      <right/>
      <top style="medium">
        <color indexed="26"/>
      </top>
      <bottom style="medium">
        <color indexed="26"/>
      </bottom>
    </border>
    <border>
      <left/>
      <right/>
      <top style="medium">
        <color indexed="26"/>
      </top>
      <bottom style="medium">
        <color indexed="26"/>
      </bottom>
    </border>
    <border>
      <left/>
      <right style="medium">
        <color indexed="26"/>
      </right>
      <top style="medium">
        <color indexed="26"/>
      </top>
      <bottom style="medium">
        <color indexed="2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0" fillId="0" borderId="0">
      <alignment/>
      <protection/>
    </xf>
    <xf numFmtId="0" fontId="6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7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/>
    </xf>
    <xf numFmtId="3" fontId="10" fillId="0" borderId="0" xfId="0" applyNumberFormat="1" applyFont="1" applyAlignment="1">
      <alignment/>
    </xf>
    <xf numFmtId="37" fontId="5" fillId="33" borderId="0" xfId="0" applyNumberFormat="1" applyFont="1" applyFill="1" applyAlignment="1" applyProtection="1">
      <alignment horizontal="right"/>
      <protection locked="0"/>
    </xf>
    <xf numFmtId="0" fontId="8" fillId="33" borderId="0" xfId="0" applyFont="1" applyFill="1" applyAlignment="1">
      <alignment/>
    </xf>
    <xf numFmtId="37" fontId="5" fillId="33" borderId="11" xfId="0" applyNumberFormat="1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Alignment="1">
      <alignment/>
    </xf>
    <xf numFmtId="37" fontId="5" fillId="33" borderId="13" xfId="0" applyNumberFormat="1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>
      <alignment/>
    </xf>
    <xf numFmtId="37" fontId="5" fillId="8" borderId="13" xfId="0" applyNumberFormat="1" applyFont="1" applyFill="1" applyBorder="1" applyAlignment="1" applyProtection="1">
      <alignment horizontal="right"/>
      <protection locked="0"/>
    </xf>
    <xf numFmtId="0" fontId="8" fillId="8" borderId="0" xfId="0" applyFont="1" applyFill="1" applyBorder="1" applyAlignment="1">
      <alignment/>
    </xf>
    <xf numFmtId="37" fontId="5" fillId="33" borderId="14" xfId="0" applyNumberFormat="1" applyFont="1" applyFill="1" applyBorder="1" applyAlignment="1" applyProtection="1">
      <alignment horizontal="right"/>
      <protection locked="0"/>
    </xf>
    <xf numFmtId="0" fontId="8" fillId="33" borderId="15" xfId="0" applyFont="1" applyFill="1" applyBorder="1" applyAlignment="1">
      <alignment/>
    </xf>
    <xf numFmtId="164" fontId="8" fillId="0" borderId="0" xfId="0" applyNumberFormat="1" applyFont="1" applyAlignment="1">
      <alignment/>
    </xf>
    <xf numFmtId="166" fontId="8" fillId="34" borderId="0" xfId="0" applyNumberFormat="1" applyFont="1" applyFill="1" applyAlignment="1">
      <alignment/>
    </xf>
    <xf numFmtId="37" fontId="5" fillId="0" borderId="0" xfId="0" applyNumberFormat="1" applyFont="1" applyAlignment="1" applyProtection="1">
      <alignment horizontal="right"/>
      <protection locked="0"/>
    </xf>
    <xf numFmtId="0" fontId="8" fillId="34" borderId="0" xfId="0" applyFont="1" applyFill="1" applyAlignment="1">
      <alignment/>
    </xf>
    <xf numFmtId="167" fontId="9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167" fontId="10" fillId="33" borderId="0" xfId="0" applyNumberFormat="1" applyFont="1" applyFill="1" applyAlignment="1">
      <alignment/>
    </xf>
    <xf numFmtId="167" fontId="11" fillId="5" borderId="0" xfId="0" applyNumberFormat="1" applyFont="1" applyFill="1" applyAlignment="1">
      <alignment/>
    </xf>
    <xf numFmtId="167" fontId="8" fillId="5" borderId="0" xfId="0" applyNumberFormat="1" applyFont="1" applyFill="1" applyAlignment="1">
      <alignment/>
    </xf>
    <xf numFmtId="167" fontId="5" fillId="33" borderId="12" xfId="0" applyNumberFormat="1" applyFont="1" applyFill="1" applyBorder="1" applyAlignment="1" applyProtection="1">
      <alignment horizontal="right"/>
      <protection locked="0"/>
    </xf>
    <xf numFmtId="167" fontId="10" fillId="33" borderId="12" xfId="0" applyNumberFormat="1" applyFont="1" applyFill="1" applyBorder="1" applyAlignment="1">
      <alignment/>
    </xf>
    <xf numFmtId="167" fontId="8" fillId="33" borderId="12" xfId="0" applyNumberFormat="1" applyFont="1" applyFill="1" applyBorder="1" applyAlignment="1">
      <alignment/>
    </xf>
    <xf numFmtId="167" fontId="11" fillId="5" borderId="12" xfId="0" applyNumberFormat="1" applyFont="1" applyFill="1" applyBorder="1" applyAlignment="1">
      <alignment/>
    </xf>
    <xf numFmtId="167" fontId="5" fillId="33" borderId="0" xfId="0" applyNumberFormat="1" applyFont="1" applyFill="1" applyBorder="1" applyAlignment="1" applyProtection="1">
      <alignment horizontal="right"/>
      <protection locked="0"/>
    </xf>
    <xf numFmtId="167" fontId="10" fillId="33" borderId="0" xfId="0" applyNumberFormat="1" applyFont="1" applyFill="1" applyBorder="1" applyAlignment="1">
      <alignment/>
    </xf>
    <xf numFmtId="167" fontId="8" fillId="33" borderId="0" xfId="0" applyNumberFormat="1" applyFont="1" applyFill="1" applyBorder="1" applyAlignment="1">
      <alignment/>
    </xf>
    <xf numFmtId="167" fontId="11" fillId="5" borderId="0" xfId="0" applyNumberFormat="1" applyFont="1" applyFill="1" applyBorder="1" applyAlignment="1">
      <alignment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7" fontId="10" fillId="8" borderId="0" xfId="0" applyNumberFormat="1" applyFont="1" applyFill="1" applyBorder="1" applyAlignment="1">
      <alignment/>
    </xf>
    <xf numFmtId="167" fontId="8" fillId="8" borderId="0" xfId="0" applyNumberFormat="1" applyFont="1" applyFill="1" applyBorder="1" applyAlignment="1">
      <alignment/>
    </xf>
    <xf numFmtId="167" fontId="11" fillId="24" borderId="0" xfId="0" applyNumberFormat="1" applyFont="1" applyFill="1" applyBorder="1" applyAlignment="1">
      <alignment/>
    </xf>
    <xf numFmtId="167" fontId="5" fillId="33" borderId="15" xfId="0" applyNumberFormat="1" applyFont="1" applyFill="1" applyBorder="1" applyAlignment="1" applyProtection="1">
      <alignment horizontal="right"/>
      <protection locked="0"/>
    </xf>
    <xf numFmtId="167" fontId="10" fillId="33" borderId="15" xfId="0" applyNumberFormat="1" applyFont="1" applyFill="1" applyBorder="1" applyAlignment="1">
      <alignment/>
    </xf>
    <xf numFmtId="167" fontId="8" fillId="33" borderId="15" xfId="0" applyNumberFormat="1" applyFont="1" applyFill="1" applyBorder="1" applyAlignment="1">
      <alignment/>
    </xf>
    <xf numFmtId="167" fontId="11" fillId="5" borderId="15" xfId="0" applyNumberFormat="1" applyFont="1" applyFill="1" applyBorder="1" applyAlignment="1">
      <alignment/>
    </xf>
    <xf numFmtId="167" fontId="5" fillId="33" borderId="0" xfId="0" applyNumberFormat="1" applyFont="1" applyFill="1" applyAlignment="1" applyProtection="1">
      <alignment horizontal="right"/>
      <protection locked="0"/>
    </xf>
    <xf numFmtId="167" fontId="11" fillId="35" borderId="0" xfId="0" applyNumberFormat="1" applyFont="1" applyFill="1" applyAlignment="1">
      <alignment/>
    </xf>
    <xf numFmtId="0" fontId="0" fillId="36" borderId="0" xfId="0" applyFill="1" applyBorder="1" applyAlignment="1">
      <alignment/>
    </xf>
    <xf numFmtId="37" fontId="73" fillId="0" borderId="0" xfId="46" applyNumberFormat="1" applyAlignment="1" applyProtection="1">
      <alignment horizontal="left"/>
      <protection locked="0"/>
    </xf>
    <xf numFmtId="167" fontId="11" fillId="2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167" fontId="11" fillId="33" borderId="0" xfId="0" applyNumberFormat="1" applyFont="1" applyFill="1" applyAlignment="1">
      <alignment/>
    </xf>
    <xf numFmtId="37" fontId="83" fillId="33" borderId="13" xfId="0" applyNumberFormat="1" applyFont="1" applyFill="1" applyBorder="1" applyAlignment="1" applyProtection="1">
      <alignment horizontal="right"/>
      <protection locked="0"/>
    </xf>
    <xf numFmtId="167" fontId="83" fillId="33" borderId="0" xfId="0" applyNumberFormat="1" applyFont="1" applyFill="1" applyBorder="1" applyAlignment="1" applyProtection="1">
      <alignment horizontal="right"/>
      <protection locked="0"/>
    </xf>
    <xf numFmtId="167" fontId="83" fillId="33" borderId="0" xfId="0" applyNumberFormat="1" applyFont="1" applyFill="1" applyBorder="1" applyAlignment="1">
      <alignment/>
    </xf>
    <xf numFmtId="167" fontId="84" fillId="5" borderId="0" xfId="0" applyNumberFormat="1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67" fontId="8" fillId="17" borderId="0" xfId="0" applyNumberFormat="1" applyFont="1" applyFill="1" applyAlignment="1">
      <alignment/>
    </xf>
    <xf numFmtId="167" fontId="11" fillId="17" borderId="0" xfId="0" applyNumberFormat="1" applyFont="1" applyFill="1" applyAlignment="1">
      <alignment/>
    </xf>
    <xf numFmtId="0" fontId="8" fillId="17" borderId="0" xfId="0" applyFont="1" applyFill="1" applyAlignment="1">
      <alignment/>
    </xf>
    <xf numFmtId="0" fontId="2" fillId="36" borderId="0" xfId="0" applyFont="1" applyFill="1" applyAlignment="1">
      <alignment/>
    </xf>
    <xf numFmtId="0" fontId="17" fillId="36" borderId="0" xfId="0" applyFont="1" applyFill="1" applyBorder="1" applyAlignment="1">
      <alignment/>
    </xf>
    <xf numFmtId="0" fontId="18" fillId="36" borderId="0" xfId="0" applyFont="1" applyFill="1" applyAlignment="1">
      <alignment/>
    </xf>
    <xf numFmtId="165" fontId="17" fillId="36" borderId="0" xfId="0" applyNumberFormat="1" applyFont="1" applyFill="1" applyBorder="1" applyAlignment="1">
      <alignment horizontal="right" vertical="center"/>
    </xf>
    <xf numFmtId="165" fontId="16" fillId="36" borderId="0" xfId="0" applyNumberFormat="1" applyFont="1" applyFill="1" applyBorder="1" applyAlignment="1">
      <alignment horizontal="right"/>
    </xf>
    <xf numFmtId="165" fontId="17" fillId="36" borderId="0" xfId="0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167" fontId="9" fillId="5" borderId="0" xfId="0" applyNumberFormat="1" applyFont="1" applyFill="1" applyAlignment="1">
      <alignment/>
    </xf>
    <xf numFmtId="167" fontId="10" fillId="5" borderId="0" xfId="0" applyNumberFormat="1" applyFont="1" applyFill="1" applyAlignment="1">
      <alignment/>
    </xf>
    <xf numFmtId="167" fontId="9" fillId="5" borderId="12" xfId="0" applyNumberFormat="1" applyFont="1" applyFill="1" applyBorder="1" applyAlignment="1">
      <alignment/>
    </xf>
    <xf numFmtId="167" fontId="10" fillId="5" borderId="12" xfId="0" applyNumberFormat="1" applyFont="1" applyFill="1" applyBorder="1" applyAlignment="1">
      <alignment/>
    </xf>
    <xf numFmtId="167" fontId="9" fillId="5" borderId="0" xfId="0" applyNumberFormat="1" applyFont="1" applyFill="1" applyBorder="1" applyAlignment="1">
      <alignment/>
    </xf>
    <xf numFmtId="167" fontId="10" fillId="5" borderId="0" xfId="0" applyNumberFormat="1" applyFont="1" applyFill="1" applyBorder="1" applyAlignment="1">
      <alignment/>
    </xf>
    <xf numFmtId="167" fontId="83" fillId="5" borderId="0" xfId="0" applyNumberFormat="1" applyFont="1" applyFill="1" applyBorder="1" applyAlignment="1">
      <alignment/>
    </xf>
    <xf numFmtId="167" fontId="9" fillId="5" borderId="15" xfId="0" applyNumberFormat="1" applyFont="1" applyFill="1" applyBorder="1" applyAlignment="1">
      <alignment/>
    </xf>
    <xf numFmtId="167" fontId="10" fillId="5" borderId="15" xfId="0" applyNumberFormat="1" applyFont="1" applyFill="1" applyBorder="1" applyAlignment="1">
      <alignment/>
    </xf>
    <xf numFmtId="3" fontId="9" fillId="5" borderId="0" xfId="0" applyNumberFormat="1" applyFont="1" applyFill="1" applyAlignment="1">
      <alignment/>
    </xf>
    <xf numFmtId="3" fontId="10" fillId="5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167" fontId="11" fillId="33" borderId="12" xfId="0" applyNumberFormat="1" applyFont="1" applyFill="1" applyBorder="1" applyAlignment="1">
      <alignment/>
    </xf>
    <xf numFmtId="167" fontId="11" fillId="33" borderId="0" xfId="0" applyNumberFormat="1" applyFont="1" applyFill="1" applyBorder="1" applyAlignment="1">
      <alignment/>
    </xf>
    <xf numFmtId="167" fontId="84" fillId="33" borderId="0" xfId="0" applyNumberFormat="1" applyFont="1" applyFill="1" applyBorder="1" applyAlignment="1">
      <alignment/>
    </xf>
    <xf numFmtId="167" fontId="11" fillId="33" borderId="15" xfId="0" applyNumberFormat="1" applyFont="1" applyFill="1" applyBorder="1" applyAlignment="1">
      <alignment/>
    </xf>
    <xf numFmtId="167" fontId="8" fillId="5" borderId="12" xfId="0" applyNumberFormat="1" applyFont="1" applyFill="1" applyBorder="1" applyAlignment="1">
      <alignment/>
    </xf>
    <xf numFmtId="167" fontId="8" fillId="5" borderId="0" xfId="0" applyNumberFormat="1" applyFont="1" applyFill="1" applyBorder="1" applyAlignment="1">
      <alignment/>
    </xf>
    <xf numFmtId="167" fontId="8" fillId="5" borderId="15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7" fillId="36" borderId="0" xfId="0" applyFont="1" applyFill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3" fontId="17" fillId="36" borderId="0" xfId="0" applyNumberFormat="1" applyFont="1" applyFill="1" applyBorder="1" applyAlignment="1">
      <alignment horizontal="right" vertical="center" indent="1"/>
    </xf>
    <xf numFmtId="3" fontId="85" fillId="36" borderId="0" xfId="0" applyNumberFormat="1" applyFont="1" applyFill="1" applyBorder="1" applyAlignment="1">
      <alignment horizontal="right" vertical="center" indent="1"/>
    </xf>
    <xf numFmtId="167" fontId="8" fillId="36" borderId="0" xfId="0" applyNumberFormat="1" applyFont="1" applyFill="1" applyAlignment="1">
      <alignment/>
    </xf>
    <xf numFmtId="167" fontId="11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3" fontId="9" fillId="36" borderId="0" xfId="0" applyNumberFormat="1" applyFont="1" applyFill="1" applyAlignment="1">
      <alignment/>
    </xf>
    <xf numFmtId="37" fontId="5" fillId="2" borderId="0" xfId="0" applyNumberFormat="1" applyFont="1" applyFill="1" applyAlignment="1" applyProtection="1">
      <alignment horizontal="right"/>
      <protection locked="0"/>
    </xf>
    <xf numFmtId="167" fontId="8" fillId="2" borderId="0" xfId="0" applyNumberFormat="1" applyFont="1" applyFill="1" applyAlignment="1">
      <alignment/>
    </xf>
    <xf numFmtId="0" fontId="9" fillId="5" borderId="16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/>
    </xf>
    <xf numFmtId="37" fontId="5" fillId="36" borderId="0" xfId="0" applyNumberFormat="1" applyFont="1" applyFill="1" applyAlignment="1" applyProtection="1">
      <alignment horizontal="left"/>
      <protection locked="0"/>
    </xf>
    <xf numFmtId="0" fontId="6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37" fontId="5" fillId="36" borderId="0" xfId="0" applyNumberFormat="1" applyFont="1" applyFill="1" applyAlignment="1" applyProtection="1">
      <alignment horizontal="right"/>
      <protection locked="0"/>
    </xf>
    <xf numFmtId="167" fontId="10" fillId="36" borderId="12" xfId="0" applyNumberFormat="1" applyFont="1" applyFill="1" applyBorder="1" applyAlignment="1">
      <alignment/>
    </xf>
    <xf numFmtId="167" fontId="8" fillId="36" borderId="12" xfId="0" applyNumberFormat="1" applyFont="1" applyFill="1" applyBorder="1" applyAlignment="1">
      <alignment/>
    </xf>
    <xf numFmtId="167" fontId="10" fillId="36" borderId="0" xfId="0" applyNumberFormat="1" applyFont="1" applyFill="1" applyBorder="1" applyAlignment="1">
      <alignment/>
    </xf>
    <xf numFmtId="167" fontId="8" fillId="36" borderId="0" xfId="0" applyNumberFormat="1" applyFont="1" applyFill="1" applyBorder="1" applyAlignment="1">
      <alignment/>
    </xf>
    <xf numFmtId="167" fontId="83" fillId="36" borderId="0" xfId="0" applyNumberFormat="1" applyFont="1" applyFill="1" applyBorder="1" applyAlignment="1">
      <alignment/>
    </xf>
    <xf numFmtId="167" fontId="10" fillId="36" borderId="15" xfId="0" applyNumberFormat="1" applyFont="1" applyFill="1" applyBorder="1" applyAlignment="1">
      <alignment/>
    </xf>
    <xf numFmtId="167" fontId="8" fillId="36" borderId="15" xfId="0" applyNumberFormat="1" applyFont="1" applyFill="1" applyBorder="1" applyAlignment="1">
      <alignment/>
    </xf>
    <xf numFmtId="167" fontId="10" fillId="36" borderId="0" xfId="0" applyNumberFormat="1" applyFont="1" applyFill="1" applyAlignment="1">
      <alignment/>
    </xf>
    <xf numFmtId="167" fontId="83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4" fontId="8" fillId="36" borderId="0" xfId="0" applyNumberFormat="1" applyFont="1" applyFill="1" applyAlignment="1">
      <alignment/>
    </xf>
    <xf numFmtId="164" fontId="83" fillId="36" borderId="0" xfId="0" applyNumberFormat="1" applyFont="1" applyFill="1" applyAlignment="1">
      <alignment/>
    </xf>
    <xf numFmtId="0" fontId="6" fillId="36" borderId="16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/>
    </xf>
    <xf numFmtId="167" fontId="11" fillId="36" borderId="12" xfId="0" applyNumberFormat="1" applyFont="1" applyFill="1" applyBorder="1" applyAlignment="1">
      <alignment/>
    </xf>
    <xf numFmtId="167" fontId="11" fillId="36" borderId="0" xfId="0" applyNumberFormat="1" applyFont="1" applyFill="1" applyBorder="1" applyAlignment="1">
      <alignment/>
    </xf>
    <xf numFmtId="167" fontId="84" fillId="36" borderId="0" xfId="0" applyNumberFormat="1" applyFont="1" applyFill="1" applyBorder="1" applyAlignment="1">
      <alignment/>
    </xf>
    <xf numFmtId="167" fontId="11" fillId="36" borderId="15" xfId="0" applyNumberFormat="1" applyFont="1" applyFill="1" applyBorder="1" applyAlignment="1">
      <alignment/>
    </xf>
    <xf numFmtId="169" fontId="11" fillId="36" borderId="0" xfId="0" applyNumberFormat="1" applyFont="1" applyFill="1" applyAlignment="1">
      <alignment/>
    </xf>
    <xf numFmtId="168" fontId="8" fillId="36" borderId="0" xfId="0" applyNumberFormat="1" applyFont="1" applyFill="1" applyAlignment="1">
      <alignment/>
    </xf>
    <xf numFmtId="0" fontId="12" fillId="36" borderId="0" xfId="0" applyFont="1" applyFill="1" applyBorder="1" applyAlignment="1">
      <alignment horizontal="left" wrapText="1"/>
    </xf>
    <xf numFmtId="0" fontId="13" fillId="36" borderId="0" xfId="0" applyFont="1" applyFill="1" applyBorder="1" applyAlignment="1">
      <alignment wrapText="1"/>
    </xf>
    <xf numFmtId="0" fontId="15" fillId="36" borderId="0" xfId="0" applyFont="1" applyFill="1" applyBorder="1" applyAlignment="1">
      <alignment wrapText="1"/>
    </xf>
    <xf numFmtId="0" fontId="16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36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36" borderId="0" xfId="0" applyFont="1" applyFill="1" applyBorder="1" applyAlignment="1">
      <alignment vertical="center"/>
    </xf>
    <xf numFmtId="0" fontId="85" fillId="36" borderId="0" xfId="0" applyFont="1" applyFill="1" applyBorder="1" applyAlignment="1">
      <alignment/>
    </xf>
    <xf numFmtId="0" fontId="85" fillId="36" borderId="0" xfId="0" applyFont="1" applyFill="1" applyBorder="1" applyAlignment="1">
      <alignment/>
    </xf>
    <xf numFmtId="0" fontId="85" fillId="36" borderId="0" xfId="0" applyFont="1" applyFill="1" applyAlignment="1">
      <alignment/>
    </xf>
    <xf numFmtId="0" fontId="17" fillId="0" borderId="0" xfId="0" applyFont="1" applyAlignment="1">
      <alignment vertical="center"/>
    </xf>
    <xf numFmtId="165" fontId="25" fillId="36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27" fillId="37" borderId="17" xfId="0" applyFont="1" applyFill="1" applyBorder="1" applyAlignment="1">
      <alignment horizontal="center" wrapText="1"/>
    </xf>
    <xf numFmtId="0" fontId="27" fillId="37" borderId="18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170" fontId="26" fillId="36" borderId="0" xfId="0" applyNumberFormat="1" applyFont="1" applyFill="1" applyBorder="1" applyAlignment="1">
      <alignment horizontal="right" wrapText="1" indent="5"/>
    </xf>
    <xf numFmtId="171" fontId="26" fillId="36" borderId="0" xfId="0" applyNumberFormat="1" applyFont="1" applyFill="1" applyBorder="1" applyAlignment="1">
      <alignment horizontal="right" wrapText="1" indent="4"/>
    </xf>
    <xf numFmtId="170" fontId="26" fillId="36" borderId="0" xfId="0" applyNumberFormat="1" applyFont="1" applyFill="1" applyBorder="1" applyAlignment="1">
      <alignment horizontal="right" wrapText="1" indent="4"/>
    </xf>
    <xf numFmtId="170" fontId="28" fillId="36" borderId="0" xfId="0" applyNumberFormat="1" applyFont="1" applyFill="1" applyBorder="1" applyAlignment="1">
      <alignment horizontal="right" wrapText="1" indent="5"/>
    </xf>
    <xf numFmtId="171" fontId="28" fillId="36" borderId="0" xfId="0" applyNumberFormat="1" applyFont="1" applyFill="1" applyBorder="1" applyAlignment="1">
      <alignment horizontal="right" wrapText="1" indent="4"/>
    </xf>
    <xf numFmtId="170" fontId="28" fillId="36" borderId="0" xfId="0" applyNumberFormat="1" applyFont="1" applyFill="1" applyBorder="1" applyAlignment="1">
      <alignment horizontal="right" wrapText="1" indent="4"/>
    </xf>
    <xf numFmtId="0" fontId="85" fillId="36" borderId="0" xfId="0" applyFont="1" applyFill="1" applyBorder="1" applyAlignment="1">
      <alignment horizontal="right"/>
    </xf>
    <xf numFmtId="0" fontId="17" fillId="36" borderId="0" xfId="0" applyFont="1" applyFill="1" applyAlignment="1">
      <alignment horizontal="right"/>
    </xf>
    <xf numFmtId="0" fontId="17" fillId="36" borderId="0" xfId="0" applyFont="1" applyFill="1" applyBorder="1" applyAlignment="1">
      <alignment horizontal="right"/>
    </xf>
    <xf numFmtId="0" fontId="26" fillId="36" borderId="0" xfId="0" applyNumberFormat="1" applyFont="1" applyFill="1" applyBorder="1" applyAlignment="1">
      <alignment horizontal="right" wrapText="1"/>
    </xf>
    <xf numFmtId="2" fontId="86" fillId="36" borderId="0" xfId="0" applyNumberFormat="1" applyFont="1" applyFill="1" applyBorder="1" applyAlignment="1">
      <alignment horizontal="right" wrapText="1"/>
    </xf>
    <xf numFmtId="164" fontId="27" fillId="36" borderId="0" xfId="0" applyNumberFormat="1" applyFont="1" applyFill="1" applyBorder="1" applyAlignment="1">
      <alignment horizontal="right" vertical="center" wrapText="1"/>
    </xf>
    <xf numFmtId="0" fontId="27" fillId="36" borderId="0" xfId="0" applyFont="1" applyFill="1" applyBorder="1" applyAlignment="1">
      <alignment horizontal="right" vertical="center" wrapText="1"/>
    </xf>
    <xf numFmtId="0" fontId="17" fillId="36" borderId="0" xfId="0" applyFont="1" applyFill="1" applyBorder="1" applyAlignment="1">
      <alignment horizontal="right" wrapText="1"/>
    </xf>
    <xf numFmtId="0" fontId="27" fillId="36" borderId="0" xfId="0" applyFont="1" applyFill="1" applyBorder="1" applyAlignment="1">
      <alignment horizontal="right" wrapText="1"/>
    </xf>
    <xf numFmtId="164" fontId="17" fillId="36" borderId="0" xfId="0" applyNumberFormat="1" applyFont="1" applyFill="1" applyBorder="1" applyAlignment="1">
      <alignment horizontal="right"/>
    </xf>
    <xf numFmtId="0" fontId="28" fillId="36" borderId="0" xfId="0" applyNumberFormat="1" applyFont="1" applyFill="1" applyBorder="1" applyAlignment="1">
      <alignment horizontal="right" wrapText="1"/>
    </xf>
    <xf numFmtId="0" fontId="28" fillId="36" borderId="0" xfId="0" applyFont="1" applyFill="1" applyBorder="1" applyAlignment="1">
      <alignment horizontal="right" wrapText="1"/>
    </xf>
    <xf numFmtId="1" fontId="17" fillId="36" borderId="0" xfId="0" applyNumberFormat="1" applyFont="1" applyFill="1" applyBorder="1" applyAlignment="1">
      <alignment horizontal="right"/>
    </xf>
    <xf numFmtId="3" fontId="17" fillId="36" borderId="0" xfId="0" applyNumberFormat="1" applyFont="1" applyFill="1" applyBorder="1" applyAlignment="1">
      <alignment horizontal="right" vertical="center"/>
    </xf>
    <xf numFmtId="0" fontId="17" fillId="36" borderId="0" xfId="0" applyFont="1" applyFill="1" applyBorder="1" applyAlignment="1">
      <alignment horizontal="right" vertical="center"/>
    </xf>
    <xf numFmtId="0" fontId="85" fillId="36" borderId="0" xfId="0" applyFont="1" applyFill="1" applyAlignment="1">
      <alignment horizontal="right"/>
    </xf>
    <xf numFmtId="0" fontId="85" fillId="0" borderId="0" xfId="0" applyFont="1" applyBorder="1" applyAlignment="1">
      <alignment horizontal="right"/>
    </xf>
    <xf numFmtId="0" fontId="85" fillId="0" borderId="0" xfId="0" applyFont="1" applyAlignment="1">
      <alignment horizontal="right"/>
    </xf>
    <xf numFmtId="0" fontId="17" fillId="0" borderId="19" xfId="0" applyFont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17" fontId="17" fillId="36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87" fillId="36" borderId="0" xfId="0" applyFont="1" applyFill="1" applyBorder="1" applyAlignment="1">
      <alignment/>
    </xf>
    <xf numFmtId="0" fontId="88" fillId="36" borderId="0" xfId="0" applyFont="1" applyFill="1" applyBorder="1" applyAlignment="1">
      <alignment wrapText="1"/>
    </xf>
    <xf numFmtId="3" fontId="89" fillId="36" borderId="0" xfId="0" applyNumberFormat="1" applyFont="1" applyFill="1" applyAlignment="1">
      <alignment horizontal="right"/>
    </xf>
    <xf numFmtId="0" fontId="89" fillId="36" borderId="0" xfId="0" applyFont="1" applyFill="1" applyAlignment="1">
      <alignment/>
    </xf>
    <xf numFmtId="165" fontId="89" fillId="36" borderId="0" xfId="0" applyNumberFormat="1" applyFont="1" applyFill="1" applyBorder="1" applyAlignment="1">
      <alignment horizontal="right" vertical="center"/>
    </xf>
    <xf numFmtId="165" fontId="89" fillId="36" borderId="0" xfId="0" applyNumberFormat="1" applyFont="1" applyFill="1" applyBorder="1" applyAlignment="1">
      <alignment horizontal="right"/>
    </xf>
    <xf numFmtId="165" fontId="90" fillId="36" borderId="0" xfId="0" applyNumberFormat="1" applyFont="1" applyFill="1" applyBorder="1" applyAlignment="1">
      <alignment horizontal="right"/>
    </xf>
    <xf numFmtId="0" fontId="91" fillId="36" borderId="0" xfId="0" applyFont="1" applyFill="1" applyBorder="1" applyAlignment="1">
      <alignment/>
    </xf>
    <xf numFmtId="0" fontId="89" fillId="36" borderId="0" xfId="0" applyFont="1" applyFill="1" applyBorder="1" applyAlignment="1">
      <alignment vertical="top" wrapText="1"/>
    </xf>
    <xf numFmtId="0" fontId="89" fillId="36" borderId="0" xfId="0" applyFont="1" applyFill="1" applyBorder="1" applyAlignment="1">
      <alignment horizontal="left" vertical="top" wrapText="1"/>
    </xf>
    <xf numFmtId="0" fontId="89" fillId="36" borderId="0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7" fillId="0" borderId="12" xfId="0" applyFont="1" applyBorder="1" applyAlignment="1">
      <alignment/>
    </xf>
    <xf numFmtId="165" fontId="17" fillId="36" borderId="12" xfId="0" applyNumberFormat="1" applyFont="1" applyFill="1" applyBorder="1" applyAlignment="1">
      <alignment horizontal="right" indent="1"/>
    </xf>
    <xf numFmtId="0" fontId="17" fillId="0" borderId="12" xfId="0" applyFont="1" applyBorder="1" applyAlignment="1">
      <alignment horizontal="right"/>
    </xf>
    <xf numFmtId="0" fontId="16" fillId="0" borderId="12" xfId="0" applyFont="1" applyBorder="1" applyAlignment="1">
      <alignment/>
    </xf>
    <xf numFmtId="0" fontId="16" fillId="36" borderId="12" xfId="0" applyFont="1" applyFill="1" applyBorder="1" applyAlignment="1">
      <alignment/>
    </xf>
    <xf numFmtId="0" fontId="17" fillId="36" borderId="0" xfId="0" applyFont="1" applyFill="1" applyAlignment="1">
      <alignment vertical="center"/>
    </xf>
    <xf numFmtId="3" fontId="9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168" fontId="8" fillId="2" borderId="0" xfId="0" applyNumberFormat="1" applyFont="1" applyFill="1" applyAlignment="1">
      <alignment/>
    </xf>
    <xf numFmtId="172" fontId="84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0" fontId="17" fillId="36" borderId="15" xfId="0" applyFont="1" applyFill="1" applyBorder="1" applyAlignment="1">
      <alignment/>
    </xf>
    <xf numFmtId="167" fontId="8" fillId="13" borderId="0" xfId="0" applyNumberFormat="1" applyFont="1" applyFill="1" applyAlignment="1">
      <alignment/>
    </xf>
    <xf numFmtId="167" fontId="83" fillId="13" borderId="0" xfId="0" applyNumberFormat="1" applyFont="1" applyFill="1" applyAlignment="1">
      <alignment/>
    </xf>
    <xf numFmtId="167" fontId="11" fillId="13" borderId="0" xfId="0" applyNumberFormat="1" applyFont="1" applyFill="1" applyAlignment="1">
      <alignment/>
    </xf>
    <xf numFmtId="169" fontId="11" fillId="13" borderId="0" xfId="0" applyNumberFormat="1" applyFont="1" applyFill="1" applyAlignment="1">
      <alignment/>
    </xf>
    <xf numFmtId="0" fontId="8" fillId="13" borderId="0" xfId="0" applyFont="1" applyFill="1" applyAlignment="1">
      <alignment/>
    </xf>
    <xf numFmtId="0" fontId="8" fillId="38" borderId="0" xfId="0" applyFont="1" applyFill="1" applyAlignment="1">
      <alignment/>
    </xf>
    <xf numFmtId="167" fontId="8" fillId="38" borderId="0" xfId="0" applyNumberFormat="1" applyFont="1" applyFill="1" applyAlignment="1">
      <alignment/>
    </xf>
    <xf numFmtId="0" fontId="19" fillId="39" borderId="0" xfId="0" applyFont="1" applyFill="1" applyBorder="1" applyAlignment="1">
      <alignment horizontal="left" vertical="top" wrapText="1"/>
    </xf>
    <xf numFmtId="167" fontId="8" fillId="0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3" fontId="10" fillId="36" borderId="0" xfId="0" applyNumberFormat="1" applyFont="1" applyFill="1" applyAlignment="1">
      <alignment/>
    </xf>
    <xf numFmtId="37" fontId="5" fillId="11" borderId="0" xfId="0" applyNumberFormat="1" applyFont="1" applyFill="1" applyAlignment="1" applyProtection="1">
      <alignment horizontal="right"/>
      <protection locked="0"/>
    </xf>
    <xf numFmtId="37" fontId="92" fillId="11" borderId="0" xfId="0" applyNumberFormat="1" applyFont="1" applyFill="1" applyAlignment="1" applyProtection="1">
      <alignment horizontal="right"/>
      <protection locked="0"/>
    </xf>
    <xf numFmtId="37" fontId="83" fillId="11" borderId="0" xfId="0" applyNumberFormat="1" applyFont="1" applyFill="1" applyAlignment="1" applyProtection="1">
      <alignment horizontal="right"/>
      <protection locked="0"/>
    </xf>
    <xf numFmtId="37" fontId="93" fillId="11" borderId="0" xfId="0" applyNumberFormat="1" applyFont="1" applyFill="1" applyAlignment="1" applyProtection="1">
      <alignment horizontal="right"/>
      <protection locked="0"/>
    </xf>
    <xf numFmtId="0" fontId="7" fillId="13" borderId="0" xfId="0" applyFont="1" applyFill="1" applyBorder="1" applyAlignment="1">
      <alignment vertical="center"/>
    </xf>
    <xf numFmtId="3" fontId="17" fillId="36" borderId="0" xfId="0" applyNumberFormat="1" applyFont="1" applyFill="1" applyBorder="1" applyAlignment="1">
      <alignment vertical="center"/>
    </xf>
    <xf numFmtId="3" fontId="16" fillId="36" borderId="0" xfId="0" applyNumberFormat="1" applyFont="1" applyFill="1" applyBorder="1" applyAlignment="1">
      <alignment vertical="center"/>
    </xf>
    <xf numFmtId="3" fontId="94" fillId="36" borderId="0" xfId="0" applyNumberFormat="1" applyFont="1" applyFill="1" applyBorder="1" applyAlignment="1">
      <alignment vertical="center"/>
    </xf>
    <xf numFmtId="3" fontId="17" fillId="36" borderId="0" xfId="0" applyNumberFormat="1" applyFont="1" applyFill="1" applyBorder="1" applyAlignment="1">
      <alignment/>
    </xf>
    <xf numFmtId="0" fontId="17" fillId="36" borderId="0" xfId="0" applyFont="1" applyFill="1" applyAlignment="1">
      <alignment/>
    </xf>
    <xf numFmtId="0" fontId="0" fillId="0" borderId="0" xfId="0" applyBorder="1" applyAlignment="1">
      <alignment/>
    </xf>
    <xf numFmtId="3" fontId="17" fillId="36" borderId="15" xfId="0" applyNumberFormat="1" applyFont="1" applyFill="1" applyBorder="1" applyAlignment="1">
      <alignment/>
    </xf>
    <xf numFmtId="0" fontId="19" fillId="39" borderId="0" xfId="0" applyFont="1" applyFill="1" applyBorder="1" applyAlignment="1">
      <alignment vertical="top" wrapText="1"/>
    </xf>
    <xf numFmtId="165" fontId="17" fillId="36" borderId="0" xfId="0" applyNumberFormat="1" applyFont="1" applyFill="1" applyBorder="1" applyAlignment="1">
      <alignment vertical="center"/>
    </xf>
    <xf numFmtId="165" fontId="16" fillId="36" borderId="0" xfId="0" applyNumberFormat="1" applyFont="1" applyFill="1" applyBorder="1" applyAlignment="1">
      <alignment vertical="center"/>
    </xf>
    <xf numFmtId="0" fontId="85" fillId="36" borderId="0" xfId="0" applyFont="1" applyFill="1" applyAlignment="1">
      <alignment/>
    </xf>
    <xf numFmtId="0" fontId="17" fillId="0" borderId="0" xfId="0" applyFont="1" applyBorder="1" applyAlignment="1">
      <alignment vertical="center"/>
    </xf>
    <xf numFmtId="0" fontId="17" fillId="0" borderId="12" xfId="0" applyFont="1" applyBorder="1" applyAlignment="1">
      <alignment/>
    </xf>
    <xf numFmtId="165" fontId="29" fillId="36" borderId="0" xfId="0" applyNumberFormat="1" applyFont="1" applyFill="1" applyBorder="1" applyAlignment="1">
      <alignment vertical="center"/>
    </xf>
    <xf numFmtId="0" fontId="17" fillId="36" borderId="0" xfId="0" applyFont="1" applyFill="1" applyBorder="1" applyAlignment="1">
      <alignment horizontal="left" vertical="center" indent="1"/>
    </xf>
    <xf numFmtId="0" fontId="95" fillId="36" borderId="0" xfId="0" applyFont="1" applyFill="1" applyAlignment="1">
      <alignment horizontal="right"/>
    </xf>
    <xf numFmtId="3" fontId="17" fillId="13" borderId="0" xfId="0" applyNumberFormat="1" applyFont="1" applyFill="1" applyBorder="1" applyAlignment="1">
      <alignment vertical="center"/>
    </xf>
    <xf numFmtId="0" fontId="96" fillId="0" borderId="20" xfId="55" applyFont="1" applyBorder="1" applyAlignment="1">
      <alignment horizontal="center" vertical="center" wrapText="1"/>
      <protection/>
    </xf>
    <xf numFmtId="0" fontId="97" fillId="0" borderId="21" xfId="55" applyFont="1" applyBorder="1" applyAlignment="1">
      <alignment vertical="center"/>
      <protection/>
    </xf>
    <xf numFmtId="0" fontId="98" fillId="0" borderId="20" xfId="55" applyFont="1" applyBorder="1" applyAlignment="1">
      <alignment vertical="center"/>
      <protection/>
    </xf>
    <xf numFmtId="0" fontId="98" fillId="0" borderId="20" xfId="55" applyFont="1" applyBorder="1" applyAlignment="1">
      <alignment horizontal="center" vertical="center"/>
      <protection/>
    </xf>
    <xf numFmtId="0" fontId="97" fillId="0" borderId="22" xfId="55" applyFont="1" applyBorder="1" applyAlignment="1">
      <alignment vertical="center"/>
      <protection/>
    </xf>
    <xf numFmtId="0" fontId="99" fillId="0" borderId="22" xfId="55" applyFont="1" applyBorder="1" applyAlignment="1">
      <alignment horizontal="center" vertical="center"/>
      <protection/>
    </xf>
    <xf numFmtId="0" fontId="99" fillId="0" borderId="20" xfId="55" applyFont="1" applyBorder="1" applyAlignment="1">
      <alignment vertical="center"/>
      <protection/>
    </xf>
    <xf numFmtId="0" fontId="99" fillId="0" borderId="20" xfId="55" applyFont="1" applyBorder="1" applyAlignment="1">
      <alignment horizontal="center" vertical="center"/>
      <protection/>
    </xf>
    <xf numFmtId="0" fontId="96" fillId="0" borderId="20" xfId="55" applyFont="1" applyBorder="1" applyAlignment="1">
      <alignment horizontal="center" vertical="center" wrapText="1"/>
      <protection/>
    </xf>
    <xf numFmtId="0" fontId="97" fillId="0" borderId="21" xfId="55" applyFont="1" applyBorder="1" applyAlignment="1">
      <alignment vertical="center"/>
      <protection/>
    </xf>
    <xf numFmtId="0" fontId="98" fillId="0" borderId="20" xfId="55" applyFont="1" applyBorder="1" applyAlignment="1">
      <alignment vertical="center"/>
      <protection/>
    </xf>
    <xf numFmtId="0" fontId="98" fillId="0" borderId="20" xfId="55" applyFont="1" applyBorder="1" applyAlignment="1">
      <alignment horizontal="center" vertical="center"/>
      <protection/>
    </xf>
    <xf numFmtId="0" fontId="97" fillId="0" borderId="22" xfId="55" applyFont="1" applyBorder="1" applyAlignment="1">
      <alignment vertical="center"/>
      <protection/>
    </xf>
    <xf numFmtId="0" fontId="99" fillId="0" borderId="22" xfId="55" applyFont="1" applyBorder="1" applyAlignment="1">
      <alignment horizontal="center" vertical="center"/>
      <protection/>
    </xf>
    <xf numFmtId="0" fontId="99" fillId="0" borderId="20" xfId="55" applyFont="1" applyBorder="1" applyAlignment="1">
      <alignment vertical="center"/>
      <protection/>
    </xf>
    <xf numFmtId="0" fontId="99" fillId="0" borderId="20" xfId="55" applyFont="1" applyBorder="1" applyAlignment="1">
      <alignment horizontal="center" vertical="center"/>
      <protection/>
    </xf>
    <xf numFmtId="1" fontId="98" fillId="0" borderId="20" xfId="55" applyNumberFormat="1" applyFont="1" applyBorder="1" applyAlignment="1">
      <alignment horizontal="right" vertical="center"/>
      <protection/>
    </xf>
    <xf numFmtId="1" fontId="83" fillId="36" borderId="0" xfId="0" applyNumberFormat="1" applyFont="1" applyFill="1" applyAlignment="1">
      <alignment/>
    </xf>
    <xf numFmtId="17" fontId="17" fillId="36" borderId="0" xfId="0" applyNumberFormat="1" applyFont="1" applyFill="1" applyBorder="1" applyAlignment="1">
      <alignment/>
    </xf>
    <xf numFmtId="165" fontId="17" fillId="36" borderId="0" xfId="0" applyNumberFormat="1" applyFont="1" applyFill="1" applyBorder="1" applyAlignment="1">
      <alignment/>
    </xf>
    <xf numFmtId="164" fontId="11" fillId="36" borderId="0" xfId="0" applyNumberFormat="1" applyFont="1" applyFill="1" applyAlignment="1">
      <alignment/>
    </xf>
    <xf numFmtId="3" fontId="100" fillId="36" borderId="0" xfId="0" applyNumberFormat="1" applyFont="1" applyFill="1" applyBorder="1" applyAlignment="1">
      <alignment vertical="center"/>
    </xf>
    <xf numFmtId="0" fontId="17" fillId="36" borderId="0" xfId="0" applyFont="1" applyFill="1" applyBorder="1" applyAlignment="1">
      <alignment horizontal="left" vertical="center"/>
    </xf>
    <xf numFmtId="1" fontId="17" fillId="36" borderId="0" xfId="0" applyNumberFormat="1" applyFont="1" applyFill="1" applyBorder="1" applyAlignment="1">
      <alignment horizontal="left" indent="1"/>
    </xf>
    <xf numFmtId="0" fontId="14" fillId="36" borderId="0" xfId="0" applyFont="1" applyFill="1" applyBorder="1" applyAlignment="1">
      <alignment horizontal="left" wrapText="1"/>
    </xf>
    <xf numFmtId="0" fontId="15" fillId="36" borderId="0" xfId="0" applyFont="1" applyFill="1" applyBorder="1" applyAlignment="1">
      <alignment horizontal="left" wrapText="1"/>
    </xf>
    <xf numFmtId="0" fontId="15" fillId="36" borderId="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wrapText="1"/>
    </xf>
    <xf numFmtId="0" fontId="27" fillId="37" borderId="23" xfId="0" applyFont="1" applyFill="1" applyBorder="1" applyAlignment="1">
      <alignment wrapText="1"/>
    </xf>
    <xf numFmtId="0" fontId="27" fillId="37" borderId="24" xfId="0" applyFont="1" applyFill="1" applyBorder="1" applyAlignment="1">
      <alignment horizontal="center" wrapText="1"/>
    </xf>
    <xf numFmtId="0" fontId="27" fillId="37" borderId="25" xfId="0" applyFont="1" applyFill="1" applyBorder="1" applyAlignment="1">
      <alignment horizontal="center" wrapText="1"/>
    </xf>
    <xf numFmtId="0" fontId="27" fillId="37" borderId="26" xfId="0" applyFont="1" applyFill="1" applyBorder="1" applyAlignment="1">
      <alignment horizontal="center" wrapText="1"/>
    </xf>
    <xf numFmtId="0" fontId="19" fillId="39" borderId="0" xfId="0" applyFont="1" applyFill="1" applyBorder="1" applyAlignment="1">
      <alignment vertical="top" wrapText="1"/>
    </xf>
    <xf numFmtId="0" fontId="19" fillId="39" borderId="0" xfId="0" applyFont="1" applyFill="1" applyBorder="1" applyAlignment="1">
      <alignment horizontal="left" vertical="top" wrapText="1"/>
    </xf>
    <xf numFmtId="0" fontId="21" fillId="37" borderId="27" xfId="0" applyFont="1" applyFill="1" applyBorder="1" applyAlignment="1">
      <alignment horizontal="center" wrapText="1"/>
    </xf>
    <xf numFmtId="0" fontId="21" fillId="37" borderId="28" xfId="0" applyFont="1" applyFill="1" applyBorder="1" applyAlignment="1">
      <alignment horizontal="center" wrapText="1"/>
    </xf>
    <xf numFmtId="0" fontId="21" fillId="37" borderId="29" xfId="0" applyFont="1" applyFill="1" applyBorder="1" applyAlignment="1">
      <alignment horizontal="center" wrapText="1"/>
    </xf>
    <xf numFmtId="0" fontId="15" fillId="37" borderId="0" xfId="0" applyFont="1" applyFill="1" applyBorder="1" applyAlignment="1">
      <alignment horizontal="left" wrapText="1"/>
    </xf>
    <xf numFmtId="0" fontId="15" fillId="37" borderId="23" xfId="0" applyFont="1" applyFill="1" applyBorder="1" applyAlignment="1">
      <alignment horizontal="left" wrapText="1"/>
    </xf>
    <xf numFmtId="37" fontId="24" fillId="0" borderId="30" xfId="0" applyNumberFormat="1" applyFont="1" applyBorder="1" applyAlignment="1" applyProtection="1">
      <alignment horizontal="center"/>
      <protection locked="0"/>
    </xf>
    <xf numFmtId="37" fontId="24" fillId="0" borderId="31" xfId="0" applyNumberFormat="1" applyFont="1" applyBorder="1" applyAlignment="1" applyProtection="1">
      <alignment horizontal="center"/>
      <protection locked="0"/>
    </xf>
    <xf numFmtId="37" fontId="24" fillId="0" borderId="32" xfId="0" applyNumberFormat="1" applyFont="1" applyBorder="1" applyAlignment="1" applyProtection="1">
      <alignment horizontal="center"/>
      <protection locked="0"/>
    </xf>
    <xf numFmtId="0" fontId="98" fillId="40" borderId="33" xfId="55" applyFont="1" applyFill="1" applyBorder="1" applyAlignment="1">
      <alignment horizontal="center" vertical="center"/>
      <protection/>
    </xf>
    <xf numFmtId="0" fontId="98" fillId="40" borderId="22" xfId="55" applyFont="1" applyFill="1" applyBorder="1" applyAlignment="1">
      <alignment horizontal="center" vertical="center"/>
      <protection/>
    </xf>
    <xf numFmtId="0" fontId="101" fillId="41" borderId="30" xfId="55" applyFont="1" applyFill="1" applyBorder="1" applyAlignment="1">
      <alignment horizontal="center" vertical="center"/>
      <protection/>
    </xf>
    <xf numFmtId="0" fontId="101" fillId="41" borderId="31" xfId="55" applyFont="1" applyFill="1" applyBorder="1" applyAlignment="1">
      <alignment horizontal="center" vertical="center"/>
      <protection/>
    </xf>
    <xf numFmtId="0" fontId="101" fillId="41" borderId="34" xfId="55" applyFont="1" applyFill="1" applyBorder="1" applyAlignment="1">
      <alignment horizontal="center" vertical="center"/>
      <protection/>
    </xf>
    <xf numFmtId="0" fontId="98" fillId="42" borderId="33" xfId="55" applyFont="1" applyFill="1" applyBorder="1" applyAlignment="1">
      <alignment horizontal="center" vertical="center"/>
      <protection/>
    </xf>
    <xf numFmtId="0" fontId="98" fillId="42" borderId="22" xfId="55" applyFont="1" applyFill="1" applyBorder="1" applyAlignment="1">
      <alignment horizontal="center" vertical="center"/>
      <protection/>
    </xf>
    <xf numFmtId="4" fontId="8" fillId="2" borderId="0" xfId="0" applyNumberFormat="1" applyFont="1" applyFill="1" applyAlignment="1">
      <alignment/>
    </xf>
    <xf numFmtId="4" fontId="8" fillId="36" borderId="0" xfId="0" applyNumberFormat="1" applyFont="1" applyFill="1" applyAlignment="1">
      <alignment/>
    </xf>
    <xf numFmtId="177" fontId="8" fillId="2" borderId="0" xfId="0" applyNumberFormat="1" applyFont="1" applyFill="1" applyAlignment="1">
      <alignment/>
    </xf>
    <xf numFmtId="177" fontId="8" fillId="38" borderId="0" xfId="0" applyNumberFormat="1" applyFont="1" applyFill="1" applyAlignment="1">
      <alignment/>
    </xf>
    <xf numFmtId="177" fontId="8" fillId="36" borderId="0" xfId="0" applyNumberFormat="1" applyFont="1" applyFill="1" applyAlignment="1">
      <alignment/>
    </xf>
    <xf numFmtId="179" fontId="8" fillId="2" borderId="0" xfId="0" applyNumberFormat="1" applyFont="1" applyFill="1" applyAlignment="1">
      <alignment/>
    </xf>
    <xf numFmtId="179" fontId="8" fillId="33" borderId="0" xfId="0" applyNumberFormat="1" applyFont="1" applyFill="1" applyAlignment="1">
      <alignment/>
    </xf>
    <xf numFmtId="179" fontId="8" fillId="36" borderId="0" xfId="0" applyNumberFormat="1" applyFont="1" applyFill="1" applyAlignment="1">
      <alignment/>
    </xf>
    <xf numFmtId="179" fontId="102" fillId="36" borderId="0" xfId="0" applyNumberFormat="1" applyFont="1" applyFill="1" applyAlignment="1">
      <alignment/>
    </xf>
    <xf numFmtId="39" fontId="5" fillId="36" borderId="0" xfId="0" applyNumberFormat="1" applyFont="1" applyFill="1" applyAlignment="1" applyProtection="1">
      <alignment horizontal="right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pa.gob.es/es/estadistica/temas/estadisticas-agrarias/ganaderia/encuestas-sacrificio-Ganad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J249"/>
  <sheetViews>
    <sheetView showGridLines="0" tabSelected="1" view="pageBreakPreview" zoomScaleSheetLayoutView="100" zoomScalePageLayoutView="0" workbookViewId="0" topLeftCell="A174">
      <selection activeCell="S57" sqref="S57"/>
    </sheetView>
  </sheetViews>
  <sheetFormatPr defaultColWidth="11.00390625" defaultRowHeight="12.75"/>
  <cols>
    <col min="1" max="1" width="8.625" style="0" customWidth="1"/>
    <col min="2" max="2" width="10.50390625" style="180" customWidth="1"/>
    <col min="3" max="3" width="9.625" style="94" bestFit="1" customWidth="1"/>
    <col min="4" max="4" width="9.50390625" style="94" customWidth="1"/>
    <col min="5" max="5" width="9.875" style="94" customWidth="1"/>
    <col min="6" max="6" width="8.375" style="94" bestFit="1" customWidth="1"/>
    <col min="7" max="7" width="9.625" style="94" bestFit="1" customWidth="1"/>
    <col min="8" max="8" width="6.50390625" style="94" bestFit="1" customWidth="1"/>
    <col min="9" max="9" width="8.50390625" style="93" customWidth="1"/>
    <col min="10" max="10" width="11.125" style="143" customWidth="1"/>
    <col min="11" max="11" width="9.625" style="91" bestFit="1" customWidth="1"/>
    <col min="12" max="12" width="9.00390625" style="91" customWidth="1"/>
    <col min="13" max="13" width="8.625" style="91" bestFit="1" customWidth="1"/>
    <col min="14" max="14" width="10.625" style="91" customWidth="1"/>
    <col min="15" max="15" width="9.125" style="91" bestFit="1" customWidth="1"/>
    <col min="16" max="16" width="9.50390625" style="91" bestFit="1" customWidth="1"/>
    <col min="17" max="17" width="12.00390625" style="188" bestFit="1" customWidth="1"/>
    <col min="18" max="18" width="11.875" style="188" bestFit="1" customWidth="1"/>
    <col min="19" max="19" width="8.50390625" style="47" bestFit="1" customWidth="1"/>
    <col min="20" max="21" width="11.125" style="47" bestFit="1" customWidth="1"/>
    <col min="22" max="22" width="11.00390625" style="47" customWidth="1"/>
    <col min="23" max="23" width="22.50390625" style="47" bestFit="1" customWidth="1"/>
    <col min="24" max="24" width="19.50390625" style="47" bestFit="1" customWidth="1"/>
    <col min="25" max="25" width="22.50390625" style="47" bestFit="1" customWidth="1"/>
    <col min="26" max="39" width="11.00390625" style="47" customWidth="1"/>
    <col min="40" max="73" width="11.00390625" style="47" hidden="1" customWidth="1"/>
    <col min="74" max="75" width="11.00390625" style="47" customWidth="1"/>
    <col min="76" max="188" width="11.00390625" style="1" customWidth="1"/>
  </cols>
  <sheetData>
    <row r="1" spans="1:26" ht="18.75" customHeight="1" thickBot="1">
      <c r="A1" s="273" t="s">
        <v>49</v>
      </c>
      <c r="B1" s="273"/>
      <c r="C1" s="273"/>
      <c r="D1" s="273"/>
      <c r="E1" s="273"/>
      <c r="F1" s="273"/>
      <c r="G1" s="273"/>
      <c r="H1" s="213"/>
      <c r="I1" s="50"/>
      <c r="J1" s="63"/>
      <c r="K1" s="50"/>
      <c r="L1" s="3"/>
      <c r="M1" s="3"/>
      <c r="N1" s="3"/>
      <c r="O1" s="3"/>
      <c r="P1" s="3"/>
      <c r="Q1" s="181"/>
      <c r="R1" s="181"/>
      <c r="S1" s="58"/>
      <c r="U1" s="131"/>
      <c r="V1" s="132"/>
      <c r="W1" s="132"/>
      <c r="X1" s="132"/>
      <c r="Y1" s="132"/>
      <c r="Z1" s="132"/>
    </row>
    <row r="2" spans="1:26" ht="22.5" customHeight="1" thickBot="1">
      <c r="A2" s="277" t="s">
        <v>40</v>
      </c>
      <c r="B2" s="278"/>
      <c r="C2" s="274" t="s">
        <v>41</v>
      </c>
      <c r="D2" s="275"/>
      <c r="E2" s="275"/>
      <c r="F2" s="275"/>
      <c r="G2" s="275"/>
      <c r="H2" s="275"/>
      <c r="I2" s="276"/>
      <c r="J2" s="274" t="s">
        <v>44</v>
      </c>
      <c r="K2" s="275"/>
      <c r="L2" s="275"/>
      <c r="M2" s="275"/>
      <c r="N2" s="275"/>
      <c r="O2" s="275"/>
      <c r="P2" s="275"/>
      <c r="Q2" s="182"/>
      <c r="R2" s="182"/>
      <c r="S2" s="133"/>
      <c r="U2" s="263"/>
      <c r="V2" s="263"/>
      <c r="W2" s="263"/>
      <c r="X2" s="263"/>
      <c r="Y2" s="263"/>
      <c r="Z2" s="263"/>
    </row>
    <row r="3" spans="1:82" s="2" customFormat="1" ht="20.25" customHeight="1">
      <c r="A3" s="277"/>
      <c r="B3" s="278"/>
      <c r="C3" s="148" t="s">
        <v>46</v>
      </c>
      <c r="D3" s="149" t="s">
        <v>11</v>
      </c>
      <c r="E3" s="149" t="s">
        <v>12</v>
      </c>
      <c r="F3" s="149" t="s">
        <v>13</v>
      </c>
      <c r="G3" s="149" t="s">
        <v>14</v>
      </c>
      <c r="H3" s="149" t="s">
        <v>53</v>
      </c>
      <c r="I3" s="149" t="s">
        <v>16</v>
      </c>
      <c r="J3" s="149" t="s">
        <v>46</v>
      </c>
      <c r="K3" s="149" t="s">
        <v>11</v>
      </c>
      <c r="L3" s="149" t="s">
        <v>12</v>
      </c>
      <c r="M3" s="149" t="s">
        <v>13</v>
      </c>
      <c r="N3" s="149" t="s">
        <v>14</v>
      </c>
      <c r="O3" s="149" t="s">
        <v>53</v>
      </c>
      <c r="P3" s="149" t="s">
        <v>16</v>
      </c>
      <c r="Q3" s="237" t="s">
        <v>57</v>
      </c>
      <c r="R3" s="237" t="s">
        <v>58</v>
      </c>
      <c r="S3" s="62"/>
      <c r="T3" s="47"/>
      <c r="U3" s="264"/>
      <c r="V3" s="264"/>
      <c r="W3" s="265"/>
      <c r="X3" s="265"/>
      <c r="Y3" s="265"/>
      <c r="Z3" s="265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1"/>
      <c r="BY3" s="1"/>
      <c r="BZ3" s="1"/>
      <c r="CA3" s="1"/>
      <c r="CB3" s="1"/>
      <c r="CC3" s="1"/>
      <c r="CD3" s="1"/>
    </row>
    <row r="4" spans="1:188" s="158" customFormat="1" ht="15" customHeight="1" hidden="1">
      <c r="A4" s="261">
        <v>2004</v>
      </c>
      <c r="B4" s="261"/>
      <c r="C4" s="97">
        <f aca="true" t="shared" si="0" ref="C4:C13">+D4+E4+F4+G4+I4</f>
        <v>243963</v>
      </c>
      <c r="D4" s="97">
        <v>20410</v>
      </c>
      <c r="E4" s="97">
        <v>14455</v>
      </c>
      <c r="F4" s="97">
        <v>909</v>
      </c>
      <c r="G4" s="97">
        <v>207696</v>
      </c>
      <c r="H4" s="97"/>
      <c r="I4" s="97">
        <v>493</v>
      </c>
      <c r="J4" s="97">
        <f aca="true" t="shared" si="1" ref="J4:J14">+SUM(K4:N4)+P4</f>
        <v>4105365</v>
      </c>
      <c r="K4" s="97">
        <v>713886</v>
      </c>
      <c r="L4" s="97">
        <v>231463</v>
      </c>
      <c r="M4" s="97">
        <v>13373</v>
      </c>
      <c r="N4" s="97">
        <v>3076120</v>
      </c>
      <c r="O4" s="97"/>
      <c r="P4" s="97">
        <v>70523</v>
      </c>
      <c r="Q4" s="183">
        <f aca="true" t="shared" si="2" ref="Q4:Q14">+K4+L4+M4+N4+P4-J4</f>
        <v>0</v>
      </c>
      <c r="R4" s="183">
        <f aca="true" t="shared" si="3" ref="R4:R14">+D4+E4+F4+G4+I4-C4</f>
        <v>0</v>
      </c>
      <c r="T4" s="159"/>
      <c r="U4" s="160"/>
      <c r="V4" s="161"/>
      <c r="W4" s="151"/>
      <c r="X4" s="152"/>
      <c r="Y4" s="162"/>
      <c r="Z4" s="163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</row>
    <row r="5" spans="1:188" s="158" customFormat="1" ht="15" customHeight="1" hidden="1">
      <c r="A5" s="261">
        <v>2005</v>
      </c>
      <c r="B5" s="261"/>
      <c r="C5" s="97">
        <f t="shared" si="0"/>
        <v>257500</v>
      </c>
      <c r="D5" s="97">
        <v>22534</v>
      </c>
      <c r="E5" s="97">
        <v>14615</v>
      </c>
      <c r="F5" s="97">
        <v>879</v>
      </c>
      <c r="G5" s="97">
        <v>218967</v>
      </c>
      <c r="H5" s="97"/>
      <c r="I5" s="97">
        <v>505</v>
      </c>
      <c r="J5" s="97">
        <f t="shared" si="1"/>
        <v>4191638</v>
      </c>
      <c r="K5" s="97">
        <v>715330</v>
      </c>
      <c r="L5" s="97">
        <v>224125</v>
      </c>
      <c r="M5" s="97">
        <v>13621</v>
      </c>
      <c r="N5" s="97">
        <v>3168039</v>
      </c>
      <c r="O5" s="97"/>
      <c r="P5" s="97">
        <v>70523</v>
      </c>
      <c r="Q5" s="183">
        <f t="shared" si="2"/>
        <v>0</v>
      </c>
      <c r="R5" s="183">
        <f t="shared" si="3"/>
        <v>0</v>
      </c>
      <c r="T5" s="159"/>
      <c r="U5" s="160"/>
      <c r="V5" s="164"/>
      <c r="W5" s="151"/>
      <c r="X5" s="152"/>
      <c r="Y5" s="163"/>
      <c r="Z5" s="163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</row>
    <row r="6" spans="1:188" s="158" customFormat="1" ht="15" customHeight="1" hidden="1">
      <c r="A6" s="261">
        <v>2006</v>
      </c>
      <c r="B6" s="261"/>
      <c r="C6" s="97">
        <f t="shared" si="0"/>
        <v>246160</v>
      </c>
      <c r="D6" s="97">
        <v>21859</v>
      </c>
      <c r="E6" s="97">
        <v>14697</v>
      </c>
      <c r="F6" s="97">
        <v>1232</v>
      </c>
      <c r="G6" s="97">
        <v>207854</v>
      </c>
      <c r="H6" s="97"/>
      <c r="I6" s="97">
        <v>518</v>
      </c>
      <c r="J6" s="97">
        <f t="shared" si="1"/>
        <v>4082631</v>
      </c>
      <c r="K6" s="97">
        <v>670408</v>
      </c>
      <c r="L6" s="97">
        <v>166688</v>
      </c>
      <c r="M6" s="97">
        <v>10418</v>
      </c>
      <c r="N6" s="97">
        <v>3181968</v>
      </c>
      <c r="O6" s="97"/>
      <c r="P6" s="97">
        <v>53149</v>
      </c>
      <c r="Q6" s="183">
        <f t="shared" si="2"/>
        <v>0</v>
      </c>
      <c r="R6" s="183">
        <f t="shared" si="3"/>
        <v>0</v>
      </c>
      <c r="T6" s="159"/>
      <c r="U6" s="160"/>
      <c r="V6" s="165"/>
      <c r="W6" s="151"/>
      <c r="X6" s="152"/>
      <c r="Y6" s="151"/>
      <c r="Z6" s="151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</row>
    <row r="7" spans="1:188" s="158" customFormat="1" ht="15" customHeight="1" hidden="1">
      <c r="A7" s="261">
        <v>2007</v>
      </c>
      <c r="B7" s="261"/>
      <c r="C7" s="97">
        <f t="shared" si="0"/>
        <v>271295</v>
      </c>
      <c r="D7" s="97">
        <v>19770</v>
      </c>
      <c r="E7" s="97">
        <v>12559</v>
      </c>
      <c r="F7" s="97">
        <v>955</v>
      </c>
      <c r="G7" s="97">
        <v>237472</v>
      </c>
      <c r="H7" s="97"/>
      <c r="I7" s="97">
        <v>539</v>
      </c>
      <c r="J7" s="97">
        <f t="shared" si="1"/>
        <v>4312690</v>
      </c>
      <c r="K7" s="97">
        <v>643167</v>
      </c>
      <c r="L7" s="97">
        <v>163466</v>
      </c>
      <c r="M7" s="97">
        <v>9945</v>
      </c>
      <c r="N7" s="97">
        <v>3439442</v>
      </c>
      <c r="O7" s="97"/>
      <c r="P7" s="97">
        <v>56670</v>
      </c>
      <c r="Q7" s="183">
        <f t="shared" si="2"/>
        <v>0</v>
      </c>
      <c r="R7" s="183">
        <f t="shared" si="3"/>
        <v>0</v>
      </c>
      <c r="T7" s="159"/>
      <c r="U7" s="160"/>
      <c r="V7" s="164"/>
      <c r="W7" s="151"/>
      <c r="X7" s="152"/>
      <c r="Y7" s="151"/>
      <c r="Z7" s="151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</row>
    <row r="8" spans="1:188" s="158" customFormat="1" ht="15" customHeight="1" hidden="1">
      <c r="A8" s="261">
        <v>2008</v>
      </c>
      <c r="B8" s="261"/>
      <c r="C8" s="97">
        <f t="shared" si="0"/>
        <v>283534</v>
      </c>
      <c r="D8" s="97">
        <v>17513</v>
      </c>
      <c r="E8" s="97">
        <v>12596</v>
      </c>
      <c r="F8" s="97">
        <v>958</v>
      </c>
      <c r="G8" s="97">
        <v>251971</v>
      </c>
      <c r="H8" s="97"/>
      <c r="I8" s="97">
        <v>496</v>
      </c>
      <c r="J8" s="97">
        <f t="shared" si="1"/>
        <v>4323070</v>
      </c>
      <c r="K8" s="97">
        <v>661732</v>
      </c>
      <c r="L8" s="97">
        <v>139853</v>
      </c>
      <c r="M8" s="97">
        <v>8662</v>
      </c>
      <c r="N8" s="97">
        <v>3451863</v>
      </c>
      <c r="O8" s="97"/>
      <c r="P8" s="97">
        <v>60960</v>
      </c>
      <c r="Q8" s="183">
        <f t="shared" si="2"/>
        <v>0</v>
      </c>
      <c r="R8" s="183">
        <f t="shared" si="3"/>
        <v>0</v>
      </c>
      <c r="T8" s="159"/>
      <c r="U8" s="160"/>
      <c r="V8" s="164"/>
      <c r="W8" s="151"/>
      <c r="X8" s="153"/>
      <c r="Y8" s="151"/>
      <c r="Z8" s="151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</row>
    <row r="9" spans="1:188" s="158" customFormat="1" ht="15" customHeight="1" hidden="1">
      <c r="A9" s="261">
        <v>2009</v>
      </c>
      <c r="B9" s="261"/>
      <c r="C9" s="97">
        <f t="shared" si="0"/>
        <v>276053</v>
      </c>
      <c r="D9" s="97">
        <v>14358</v>
      </c>
      <c r="E9" s="97">
        <v>9636</v>
      </c>
      <c r="F9" s="97">
        <v>950</v>
      </c>
      <c r="G9" s="97">
        <v>250523</v>
      </c>
      <c r="H9" s="97"/>
      <c r="I9" s="97">
        <v>586</v>
      </c>
      <c r="J9" s="97">
        <f t="shared" si="1"/>
        <v>4083441</v>
      </c>
      <c r="K9" s="97">
        <v>598425</v>
      </c>
      <c r="L9" s="97">
        <v>124424</v>
      </c>
      <c r="M9" s="97">
        <v>8831</v>
      </c>
      <c r="N9" s="97">
        <v>3290566</v>
      </c>
      <c r="O9" s="97"/>
      <c r="P9" s="97">
        <v>61195</v>
      </c>
      <c r="Q9" s="183">
        <f t="shared" si="2"/>
        <v>0</v>
      </c>
      <c r="R9" s="183">
        <f t="shared" si="3"/>
        <v>0</v>
      </c>
      <c r="T9" s="159"/>
      <c r="U9" s="160"/>
      <c r="V9" s="164"/>
      <c r="W9" s="151"/>
      <c r="X9" s="153"/>
      <c r="Y9" s="151"/>
      <c r="Z9" s="151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</row>
    <row r="10" spans="1:188" s="158" customFormat="1" ht="15" customHeight="1" hidden="1">
      <c r="A10" s="261">
        <v>2010</v>
      </c>
      <c r="B10" s="261"/>
      <c r="C10" s="97">
        <f t="shared" si="0"/>
        <v>293154</v>
      </c>
      <c r="D10" s="97">
        <v>18230</v>
      </c>
      <c r="E10" s="97">
        <v>10512</v>
      </c>
      <c r="F10" s="97">
        <v>1148</v>
      </c>
      <c r="G10" s="97">
        <v>262773</v>
      </c>
      <c r="H10" s="97"/>
      <c r="I10" s="97">
        <v>491</v>
      </c>
      <c r="J10" s="97">
        <f t="shared" si="1"/>
        <v>4180876</v>
      </c>
      <c r="K10" s="97">
        <v>606596</v>
      </c>
      <c r="L10" s="97">
        <v>131236</v>
      </c>
      <c r="M10" s="97">
        <v>10618</v>
      </c>
      <c r="N10" s="97">
        <v>3368920</v>
      </c>
      <c r="O10" s="97"/>
      <c r="P10" s="97">
        <v>63506</v>
      </c>
      <c r="Q10" s="183">
        <f t="shared" si="2"/>
        <v>0</v>
      </c>
      <c r="R10" s="183">
        <f t="shared" si="3"/>
        <v>0</v>
      </c>
      <c r="T10" s="159"/>
      <c r="U10" s="160"/>
      <c r="V10" s="164"/>
      <c r="W10" s="151"/>
      <c r="X10" s="153"/>
      <c r="Y10" s="151"/>
      <c r="Z10" s="151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</row>
    <row r="11" spans="1:188" s="158" customFormat="1" ht="15" customHeight="1" hidden="1">
      <c r="A11" s="261">
        <v>2011</v>
      </c>
      <c r="B11" s="261"/>
      <c r="C11" s="97">
        <f t="shared" si="0"/>
        <v>304242</v>
      </c>
      <c r="D11" s="97">
        <v>18582</v>
      </c>
      <c r="E11" s="97">
        <v>11188</v>
      </c>
      <c r="F11" s="97">
        <v>1289</v>
      </c>
      <c r="G11" s="97">
        <v>272656</v>
      </c>
      <c r="H11" s="97"/>
      <c r="I11" s="97">
        <v>527</v>
      </c>
      <c r="J11" s="97">
        <f t="shared" si="1"/>
        <v>4279328</v>
      </c>
      <c r="K11" s="97">
        <v>604112</v>
      </c>
      <c r="L11" s="97">
        <v>130587</v>
      </c>
      <c r="M11" s="97">
        <v>11142</v>
      </c>
      <c r="N11" s="97">
        <v>3469348</v>
      </c>
      <c r="O11" s="97"/>
      <c r="P11" s="97">
        <v>64139</v>
      </c>
      <c r="Q11" s="183">
        <f t="shared" si="2"/>
        <v>0</v>
      </c>
      <c r="R11" s="183">
        <f t="shared" si="3"/>
        <v>0</v>
      </c>
      <c r="T11" s="159"/>
      <c r="U11" s="160"/>
      <c r="V11" s="164"/>
      <c r="W11" s="151"/>
      <c r="X11" s="153"/>
      <c r="Y11" s="151"/>
      <c r="Z11" s="151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</row>
    <row r="12" spans="1:188" s="158" customFormat="1" ht="15" customHeight="1" hidden="1">
      <c r="A12" s="261">
        <v>2012</v>
      </c>
      <c r="B12" s="261"/>
      <c r="C12" s="97">
        <f t="shared" si="0"/>
        <v>302524</v>
      </c>
      <c r="D12" s="97">
        <v>19458</v>
      </c>
      <c r="E12" s="97">
        <v>11503</v>
      </c>
      <c r="F12" s="97">
        <v>1201</v>
      </c>
      <c r="G12" s="97">
        <v>269829</v>
      </c>
      <c r="H12" s="97"/>
      <c r="I12" s="97">
        <v>533</v>
      </c>
      <c r="J12" s="97">
        <f t="shared" si="1"/>
        <v>4253920</v>
      </c>
      <c r="K12" s="97">
        <v>591320</v>
      </c>
      <c r="L12" s="97">
        <v>122003</v>
      </c>
      <c r="M12" s="97">
        <v>9696</v>
      </c>
      <c r="N12" s="97">
        <v>3466323</v>
      </c>
      <c r="O12" s="97"/>
      <c r="P12" s="97">
        <v>64578</v>
      </c>
      <c r="Q12" s="183">
        <f t="shared" si="2"/>
        <v>0</v>
      </c>
      <c r="R12" s="183">
        <f t="shared" si="3"/>
        <v>0</v>
      </c>
      <c r="T12" s="166"/>
      <c r="U12" s="160"/>
      <c r="V12" s="164"/>
      <c r="W12" s="151"/>
      <c r="X12" s="153"/>
      <c r="Y12" s="151"/>
      <c r="Z12" s="151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</row>
    <row r="13" spans="1:188" s="158" customFormat="1" ht="15" customHeight="1" hidden="1">
      <c r="A13" s="261">
        <v>2013</v>
      </c>
      <c r="B13" s="261"/>
      <c r="C13" s="97">
        <f t="shared" si="0"/>
        <v>289872</v>
      </c>
      <c r="D13" s="97">
        <v>18777</v>
      </c>
      <c r="E13" s="97">
        <v>9464</v>
      </c>
      <c r="F13" s="97">
        <v>936</v>
      </c>
      <c r="G13" s="97">
        <v>260188</v>
      </c>
      <c r="H13" s="97"/>
      <c r="I13" s="97">
        <v>507</v>
      </c>
      <c r="J13" s="97">
        <f t="shared" si="1"/>
        <v>4202549</v>
      </c>
      <c r="K13" s="97">
        <v>580840</v>
      </c>
      <c r="L13" s="97">
        <v>118261</v>
      </c>
      <c r="M13" s="97">
        <v>8940</v>
      </c>
      <c r="N13" s="97">
        <v>3431219</v>
      </c>
      <c r="O13" s="97"/>
      <c r="P13" s="97">
        <v>63289</v>
      </c>
      <c r="Q13" s="183">
        <f t="shared" si="2"/>
        <v>0</v>
      </c>
      <c r="R13" s="183">
        <f t="shared" si="3"/>
        <v>0</v>
      </c>
      <c r="T13" s="166"/>
      <c r="U13" s="160"/>
      <c r="V13" s="164"/>
      <c r="W13" s="151"/>
      <c r="X13" s="153"/>
      <c r="Y13" s="151"/>
      <c r="Z13" s="151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</row>
    <row r="14" spans="1:188" s="158" customFormat="1" ht="15" customHeight="1" hidden="1">
      <c r="A14" s="261">
        <v>2014</v>
      </c>
      <c r="B14" s="261"/>
      <c r="C14" s="97">
        <f>+D14+E14+F14+G14+I14</f>
        <v>309641</v>
      </c>
      <c r="D14" s="97">
        <v>19142</v>
      </c>
      <c r="E14" s="97">
        <v>9775</v>
      </c>
      <c r="F14" s="97">
        <v>848</v>
      </c>
      <c r="G14" s="97">
        <v>279365</v>
      </c>
      <c r="H14" s="97"/>
      <c r="I14" s="97">
        <v>511</v>
      </c>
      <c r="J14" s="97">
        <f t="shared" si="1"/>
        <v>4385454</v>
      </c>
      <c r="K14" s="97">
        <v>578600</v>
      </c>
      <c r="L14" s="97">
        <v>114220</v>
      </c>
      <c r="M14" s="97">
        <v>8622</v>
      </c>
      <c r="N14" s="97">
        <v>3620222</v>
      </c>
      <c r="O14" s="97"/>
      <c r="P14" s="97">
        <v>63790</v>
      </c>
      <c r="Q14" s="183">
        <f t="shared" si="2"/>
        <v>0</v>
      </c>
      <c r="R14" s="183">
        <f t="shared" si="3"/>
        <v>0</v>
      </c>
      <c r="T14" s="166"/>
      <c r="U14" s="160"/>
      <c r="V14" s="164"/>
      <c r="W14" s="151"/>
      <c r="X14" s="153"/>
      <c r="Y14" s="151"/>
      <c r="Z14" s="151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</row>
    <row r="15" spans="1:188" s="158" customFormat="1" ht="18" customHeight="1" hidden="1">
      <c r="A15" s="261">
        <v>2015</v>
      </c>
      <c r="B15" s="261"/>
      <c r="C15" s="222">
        <f>+D15+E15+F15+G15+I15+H15</f>
        <v>342181</v>
      </c>
      <c r="D15" s="222">
        <v>20939</v>
      </c>
      <c r="E15" s="222">
        <v>10760</v>
      </c>
      <c r="F15" s="222">
        <v>990</v>
      </c>
      <c r="G15" s="222">
        <v>286484</v>
      </c>
      <c r="H15" s="222">
        <v>22491</v>
      </c>
      <c r="I15" s="96">
        <v>517</v>
      </c>
      <c r="J15" s="222">
        <f aca="true" t="shared" si="4" ref="J15:J22">+SUM(K15:P15)</f>
        <v>6116197</v>
      </c>
      <c r="K15" s="96">
        <v>626104</v>
      </c>
      <c r="L15" s="96">
        <v>115864</v>
      </c>
      <c r="M15" s="96">
        <v>9120</v>
      </c>
      <c r="N15" s="96">
        <v>3854658</v>
      </c>
      <c r="O15" s="222">
        <v>1446990</v>
      </c>
      <c r="P15" s="96">
        <v>63461</v>
      </c>
      <c r="Q15" s="183">
        <f>+K15+L15+M15+N15+P15+O15-J15</f>
        <v>0</v>
      </c>
      <c r="R15" s="183">
        <f>+D15+E15+F15+G15+I15+H15-C15</f>
        <v>0</v>
      </c>
      <c r="T15" s="166"/>
      <c r="U15" s="167"/>
      <c r="V15" s="168"/>
      <c r="W15" s="154"/>
      <c r="X15" s="155"/>
      <c r="Y15" s="154"/>
      <c r="Z15" s="154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</row>
    <row r="16" spans="1:188" s="158" customFormat="1" ht="15" customHeight="1">
      <c r="A16" s="262">
        <v>2016</v>
      </c>
      <c r="B16" s="262"/>
      <c r="C16" s="222">
        <f aca="true" t="shared" si="5" ref="C16:C28">+D16+E16+F16+G16+I16+H16</f>
        <v>353668</v>
      </c>
      <c r="D16" s="222">
        <f>MENSYACUM!Q14</f>
        <v>21052</v>
      </c>
      <c r="E16" s="222">
        <f>MENSYACUM!R14</f>
        <v>11504</v>
      </c>
      <c r="F16" s="222">
        <f>MENSYACUM!S14</f>
        <v>1086</v>
      </c>
      <c r="G16" s="222">
        <f>MENSYACUM!T14</f>
        <v>296714</v>
      </c>
      <c r="H16" s="222">
        <f>MENSYACUM!U14</f>
        <v>22697</v>
      </c>
      <c r="I16" s="222">
        <f>MENSYACUM!V14</f>
        <v>615</v>
      </c>
      <c r="J16" s="222">
        <f t="shared" si="4"/>
        <v>6531279</v>
      </c>
      <c r="K16" s="222">
        <f>MENSYACUM!X14</f>
        <v>637013</v>
      </c>
      <c r="L16" s="222">
        <f>MENSYACUM!Y14</f>
        <v>117053</v>
      </c>
      <c r="M16" s="222">
        <f>MENSYACUM!Z14</f>
        <v>9903</v>
      </c>
      <c r="N16" s="222">
        <f>MENSYACUM!AA14</f>
        <v>4181091</v>
      </c>
      <c r="O16" s="222">
        <f>MENSYACUM!AB14</f>
        <v>1526629</v>
      </c>
      <c r="P16" s="222">
        <f>MENSYACUM!AC14</f>
        <v>59590</v>
      </c>
      <c r="Q16" s="183">
        <f>+K16+L16+M16+N16+P16+O16-J16</f>
        <v>0</v>
      </c>
      <c r="R16" s="183">
        <f>+D16+E16+F16+G16+I16+H16-C16</f>
        <v>0</v>
      </c>
      <c r="T16" s="166"/>
      <c r="U16" s="167"/>
      <c r="V16" s="168"/>
      <c r="W16" s="154"/>
      <c r="X16" s="156"/>
      <c r="Y16" s="154"/>
      <c r="Z16" s="154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</row>
    <row r="17" spans="1:188" s="158" customFormat="1" ht="15" customHeight="1">
      <c r="A17" s="262">
        <v>2017</v>
      </c>
      <c r="B17" s="262"/>
      <c r="C17" s="222">
        <f t="shared" si="5"/>
        <v>384424</v>
      </c>
      <c r="D17" s="222">
        <f>MENSYACUM!Q26</f>
        <v>20944</v>
      </c>
      <c r="E17" s="222">
        <f>MENSYACUM!R26</f>
        <v>11725</v>
      </c>
      <c r="F17" s="222">
        <f>MENSYACUM!S26</f>
        <v>1355</v>
      </c>
      <c r="G17" s="222">
        <f>MENSYACUM!T26</f>
        <v>320067</v>
      </c>
      <c r="H17" s="222">
        <f>MENSYACUM!U26</f>
        <v>29688</v>
      </c>
      <c r="I17" s="222">
        <f>MENSYACUM!V26</f>
        <v>645</v>
      </c>
      <c r="J17" s="222">
        <f t="shared" si="4"/>
        <v>6654684</v>
      </c>
      <c r="K17" s="222">
        <f>MENSYACUM!X26</f>
        <v>643862</v>
      </c>
      <c r="L17" s="222">
        <f>MENSYACUM!Y26</f>
        <v>115113</v>
      </c>
      <c r="M17" s="222">
        <f>MENSYACUM!Z26</f>
        <v>10714</v>
      </c>
      <c r="N17" s="222">
        <f>MENSYACUM!AA26</f>
        <v>4298891</v>
      </c>
      <c r="O17" s="222">
        <f>MENSYACUM!AB26</f>
        <v>1528846</v>
      </c>
      <c r="P17" s="222">
        <f>MENSYACUM!AC26</f>
        <v>57258</v>
      </c>
      <c r="Q17" s="183">
        <f>+K17+L17+M17+N17+P17+O17-J17</f>
        <v>0</v>
      </c>
      <c r="R17" s="183">
        <f>+D17+E17+F17+G17+I17+H17-C17</f>
        <v>0</v>
      </c>
      <c r="T17" s="166"/>
      <c r="U17" s="167"/>
      <c r="V17" s="168"/>
      <c r="W17" s="154"/>
      <c r="X17" s="156"/>
      <c r="Y17" s="154"/>
      <c r="Z17" s="154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</row>
    <row r="18" spans="1:188" s="158" customFormat="1" ht="15" customHeight="1">
      <c r="A18" s="262">
        <v>2018</v>
      </c>
      <c r="B18" s="262"/>
      <c r="C18" s="222">
        <f t="shared" si="5"/>
        <v>393010.3</v>
      </c>
      <c r="D18" s="222">
        <f>MENSYACUM!Q38</f>
        <v>24192.899999999994</v>
      </c>
      <c r="E18" s="222">
        <f>MENSYACUM!R38</f>
        <v>11765.000000000002</v>
      </c>
      <c r="F18" s="222">
        <f>MENSYACUM!S38</f>
        <v>1273.3999999999999</v>
      </c>
      <c r="G18" s="222">
        <f>MENSYACUM!T38</f>
        <v>322244.3</v>
      </c>
      <c r="H18" s="222">
        <f>MENSYACUM!U38</f>
        <v>33004</v>
      </c>
      <c r="I18" s="222">
        <f>MENSYACUM!V38</f>
        <v>530.7</v>
      </c>
      <c r="J18" s="222">
        <f t="shared" si="4"/>
        <v>7022738.1</v>
      </c>
      <c r="K18" s="222">
        <f>MENSYACUM!X38</f>
        <v>669008.3999999999</v>
      </c>
      <c r="L18" s="222">
        <f>MENSYACUM!Y38</f>
        <v>119642.40000000002</v>
      </c>
      <c r="M18" s="222">
        <f>MENSYACUM!Z38</f>
        <v>10970.9</v>
      </c>
      <c r="N18" s="222">
        <f>MENSYACUM!AA38</f>
        <v>4530474.199999999</v>
      </c>
      <c r="O18" s="222">
        <f>MENSYACUM!AB38</f>
        <v>1636818.5</v>
      </c>
      <c r="P18" s="222">
        <f>MENSYACUM!AC38</f>
        <v>55823.700000000004</v>
      </c>
      <c r="Q18" s="183">
        <f aca="true" t="shared" si="6" ref="Q18:Q53">+K18+L18+M18+N18+P18+O18-J18</f>
        <v>0</v>
      </c>
      <c r="R18" s="183">
        <f aca="true" t="shared" si="7" ref="R18:R29">+D18+E18+F18+G18+I18+H18-C18</f>
        <v>0</v>
      </c>
      <c r="T18" s="16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</row>
    <row r="19" spans="1:188" s="158" customFormat="1" ht="15" customHeight="1">
      <c r="A19" s="262">
        <v>2019</v>
      </c>
      <c r="B19" s="262"/>
      <c r="C19" s="222">
        <f t="shared" si="5"/>
        <v>403173.145</v>
      </c>
      <c r="D19" s="222">
        <f>MENSYACUM!Q50</f>
        <v>26337.899999999998</v>
      </c>
      <c r="E19" s="222">
        <f>MENSYACUM!R50</f>
        <v>13607.6</v>
      </c>
      <c r="F19" s="222">
        <f>MENSYACUM!S50</f>
        <v>1165.6999999999998</v>
      </c>
      <c r="G19" s="222">
        <f>MENSYACUM!T50</f>
        <v>328458.5</v>
      </c>
      <c r="H19" s="222">
        <f>MENSYACUM!U50</f>
        <v>33273.145000000004</v>
      </c>
      <c r="I19" s="222">
        <f>MENSYACUM!V50</f>
        <v>330.3</v>
      </c>
      <c r="J19" s="222">
        <f t="shared" si="4"/>
        <v>7225416.8</v>
      </c>
      <c r="K19" s="222">
        <f>MENSYACUM!X50</f>
        <v>695164</v>
      </c>
      <c r="L19" s="222">
        <f>MENSYACUM!Y50</f>
        <v>121337.9</v>
      </c>
      <c r="M19" s="222">
        <f>MENSYACUM!Z50</f>
        <v>10420.1</v>
      </c>
      <c r="N19" s="222">
        <f>MENSYACUM!AA50</f>
        <v>4641162</v>
      </c>
      <c r="O19" s="222">
        <f>MENSYACUM!AB50</f>
        <v>1705189.7000000002</v>
      </c>
      <c r="P19" s="222">
        <f>MENSYACUM!AC50</f>
        <v>52143.1</v>
      </c>
      <c r="Q19" s="183">
        <f t="shared" si="6"/>
        <v>0</v>
      </c>
      <c r="R19" s="183">
        <f>+D19+E19+F19+G19+I19+H19-C19</f>
        <v>0</v>
      </c>
      <c r="T19" s="16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</row>
    <row r="20" spans="1:188" s="158" customFormat="1" ht="15" customHeight="1">
      <c r="A20" s="262">
        <v>2020</v>
      </c>
      <c r="B20" s="262"/>
      <c r="C20" s="222">
        <f t="shared" si="5"/>
        <v>439978.782</v>
      </c>
      <c r="D20" s="222">
        <f>MENSYACUM!Q62</f>
        <v>24220.6</v>
      </c>
      <c r="E20" s="222">
        <f>MENSYACUM!R62</f>
        <v>12602.100000000002</v>
      </c>
      <c r="F20" s="222">
        <f>MENSYACUM!S62</f>
        <v>1202.8999999999999</v>
      </c>
      <c r="G20" s="222">
        <f>MENSYACUM!T62</f>
        <v>361704.60000000003</v>
      </c>
      <c r="H20" s="222">
        <f>MENSYACUM!U62</f>
        <v>40023.682</v>
      </c>
      <c r="I20" s="222">
        <f>MENSYACUM!V62</f>
        <v>224.9</v>
      </c>
      <c r="J20" s="222">
        <f t="shared" si="4"/>
        <v>7571971.6</v>
      </c>
      <c r="K20" s="222">
        <f>MENSYACUM!X62</f>
        <v>677740.9</v>
      </c>
      <c r="L20" s="222">
        <f>MENSYACUM!Y62</f>
        <v>115116.1</v>
      </c>
      <c r="M20" s="222">
        <f>MENSYACUM!Z62</f>
        <v>10148.9</v>
      </c>
      <c r="N20" s="222">
        <f>MENSYACUM!AA62</f>
        <v>5003432.6</v>
      </c>
      <c r="O20" s="222">
        <f>MENSYACUM!AB62</f>
        <v>1714352.5</v>
      </c>
      <c r="P20" s="222">
        <f>MENSYACUM!AC62</f>
        <v>51180.6</v>
      </c>
      <c r="Q20" s="183">
        <f t="shared" si="6"/>
        <v>0</v>
      </c>
      <c r="R20" s="183">
        <f t="shared" si="7"/>
        <v>0</v>
      </c>
      <c r="T20" s="16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</row>
    <row r="21" spans="1:188" s="158" customFormat="1" ht="15" customHeight="1">
      <c r="A21" s="262">
        <v>2021</v>
      </c>
      <c r="B21" s="262"/>
      <c r="C21" s="222">
        <f t="shared" si="5"/>
        <v>448713.00000000006</v>
      </c>
      <c r="D21" s="222">
        <f>MENSYACUM!Q74</f>
        <v>21601.5</v>
      </c>
      <c r="E21" s="222">
        <f>MENSYACUM!R74</f>
        <v>12885.999999999998</v>
      </c>
      <c r="F21" s="222">
        <f>MENSYACUM!S74</f>
        <v>1279.0000000000002</v>
      </c>
      <c r="G21" s="222">
        <f>MENSYACUM!T74</f>
        <v>369224.30000000005</v>
      </c>
      <c r="H21" s="222">
        <f>MENSYACUM!U74</f>
        <v>43458.299999999996</v>
      </c>
      <c r="I21" s="222">
        <f>MENSYACUM!V74</f>
        <v>263.9</v>
      </c>
      <c r="J21" s="222">
        <f t="shared" si="4"/>
        <v>7705425.300000001</v>
      </c>
      <c r="K21" s="222">
        <f>MENSYACUM!X74</f>
        <v>717879.3</v>
      </c>
      <c r="L21" s="222">
        <f>MENSYACUM!Y74</f>
        <v>120385.90000000001</v>
      </c>
      <c r="M21" s="222">
        <f>MENSYACUM!Z74</f>
        <v>10127.3</v>
      </c>
      <c r="N21" s="222">
        <f>MENSYACUM!AA74</f>
        <v>5180058.300000001</v>
      </c>
      <c r="O21" s="222">
        <f>MENSYACUM!AB74</f>
        <v>1629453.8</v>
      </c>
      <c r="P21" s="222">
        <f>MENSYACUM!AC74</f>
        <v>47520.700000000004</v>
      </c>
      <c r="Q21" s="183">
        <f t="shared" si="6"/>
        <v>0</v>
      </c>
      <c r="R21" s="183">
        <f t="shared" si="7"/>
        <v>0</v>
      </c>
      <c r="T21" s="16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</row>
    <row r="22" spans="1:188" s="158" customFormat="1" ht="15" customHeight="1">
      <c r="A22" s="262">
        <v>2022</v>
      </c>
      <c r="B22" s="262"/>
      <c r="C22" s="222">
        <f t="shared" si="5"/>
        <v>451517.80000000005</v>
      </c>
      <c r="D22" s="222">
        <f>MENSYACUM!Q86</f>
        <v>19850.299999999996</v>
      </c>
      <c r="E22" s="222">
        <f>MENSYACUM!R86</f>
        <v>11964.5</v>
      </c>
      <c r="F22" s="222">
        <f>MENSYACUM!S86</f>
        <v>1350.6999999999998</v>
      </c>
      <c r="G22" s="222">
        <f>MENSYACUM!T86</f>
        <v>370877.9</v>
      </c>
      <c r="H22" s="222">
        <f>MENSYACUM!U86</f>
        <v>47247.5</v>
      </c>
      <c r="I22" s="222">
        <f>MENSYACUM!V86</f>
        <v>226.89999999999998</v>
      </c>
      <c r="J22" s="222">
        <f t="shared" si="4"/>
        <v>7566035.699999999</v>
      </c>
      <c r="K22" s="222">
        <f>MENSYACUM!X86</f>
        <v>733748.1999999998</v>
      </c>
      <c r="L22" s="222">
        <f>MENSYACUM!Y86</f>
        <v>119811.29999999997</v>
      </c>
      <c r="M22" s="222">
        <f>MENSYACUM!Z86</f>
        <v>11405.7</v>
      </c>
      <c r="N22" s="222">
        <f>MENSYACUM!AA86</f>
        <v>5027402</v>
      </c>
      <c r="O22" s="222">
        <f>MENSYACUM!AB86</f>
        <v>1632739.7</v>
      </c>
      <c r="P22" s="222">
        <f>MENSYACUM!AC86</f>
        <v>40928.799999999996</v>
      </c>
      <c r="Q22" s="183">
        <f t="shared" si="6"/>
        <v>0</v>
      </c>
      <c r="R22" s="183">
        <f t="shared" si="7"/>
        <v>0</v>
      </c>
      <c r="T22" s="16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</row>
    <row r="23" spans="1:188" s="158" customFormat="1" ht="15" customHeight="1">
      <c r="A23" s="262">
        <v>2023</v>
      </c>
      <c r="B23" s="262"/>
      <c r="C23" s="222">
        <f t="shared" si="5"/>
        <v>411641.645</v>
      </c>
      <c r="D23" s="222">
        <f>+MENSYACUM!Q98</f>
        <v>16273</v>
      </c>
      <c r="E23" s="222">
        <f>+MENSYACUM!R98</f>
        <v>8242.1</v>
      </c>
      <c r="F23" s="222">
        <f>+MENSYACUM!S98</f>
        <v>905.5</v>
      </c>
      <c r="G23" s="222">
        <f>+MENSYACUM!T98</f>
        <v>335357.10000000003</v>
      </c>
      <c r="H23" s="222">
        <f>+MENSYACUM!U98</f>
        <v>50683.9</v>
      </c>
      <c r="I23" s="222">
        <f>+MENSYACUM!V98</f>
        <v>180.04500000000002</v>
      </c>
      <c r="J23" s="222">
        <f>+MENSYACUM!W98</f>
        <v>7417717.1</v>
      </c>
      <c r="K23" s="222">
        <f>+MENSYACUM!X98</f>
        <v>694868.6</v>
      </c>
      <c r="L23" s="222">
        <f>+MENSYACUM!Y98</f>
        <v>106166.3</v>
      </c>
      <c r="M23" s="222">
        <f>+MENSYACUM!Z98</f>
        <v>9442.2</v>
      </c>
      <c r="N23" s="222">
        <f>+MENSYACUM!AA98</f>
        <v>4851857.600000001</v>
      </c>
      <c r="O23" s="222">
        <f>+MENSYACUM!AB98</f>
        <v>1718425.5999999996</v>
      </c>
      <c r="P23" s="222">
        <f>+MENSYACUM!AC98</f>
        <v>36956.8</v>
      </c>
      <c r="Q23" s="183"/>
      <c r="R23" s="183"/>
      <c r="T23" s="16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</row>
    <row r="24" spans="1:188" s="158" customFormat="1" ht="14.25" customHeight="1">
      <c r="A24" s="134"/>
      <c r="B24" s="134"/>
      <c r="C24" s="230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183">
        <f t="shared" si="6"/>
        <v>0</v>
      </c>
      <c r="R24" s="183">
        <f t="shared" si="7"/>
        <v>0</v>
      </c>
      <c r="T24" s="170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</row>
    <row r="25" spans="1:188" s="172" customFormat="1" ht="15" customHeight="1" hidden="1">
      <c r="A25" s="134">
        <v>2021</v>
      </c>
      <c r="B25" s="260" t="s">
        <v>92</v>
      </c>
      <c r="C25" s="260">
        <f t="shared" si="5"/>
        <v>38307.8</v>
      </c>
      <c r="D25" s="260">
        <f>+MENSYACUM!Q63</f>
        <v>1852.8</v>
      </c>
      <c r="E25" s="260">
        <f>+MENSYACUM!R63</f>
        <v>843.4</v>
      </c>
      <c r="F25" s="260">
        <f>+MENSYACUM!S63</f>
        <v>94</v>
      </c>
      <c r="G25" s="260">
        <f>+MENSYACUM!T63</f>
        <v>31926.3</v>
      </c>
      <c r="H25" s="260">
        <f>+MENSYACUM!U63</f>
        <v>3568.5</v>
      </c>
      <c r="I25" s="260">
        <f>+MENSYACUM!V63</f>
        <v>22.8</v>
      </c>
      <c r="J25" s="260">
        <f>+MENSYACUM!W63</f>
        <v>652018.7000000001</v>
      </c>
      <c r="K25" s="260">
        <f>+MENSYACUM!X63</f>
        <v>51781</v>
      </c>
      <c r="L25" s="260">
        <f>+MENSYACUM!Y63</f>
        <v>7169.2</v>
      </c>
      <c r="M25" s="260">
        <f>+MENSYACUM!Z63</f>
        <v>681.6</v>
      </c>
      <c r="N25" s="260">
        <f>+MENSYACUM!AA63</f>
        <v>456466</v>
      </c>
      <c r="O25" s="260">
        <f>+MENSYACUM!AB63</f>
        <v>132040.1</v>
      </c>
      <c r="P25" s="260">
        <f>+MENSYACUM!AC63</f>
        <v>3880.8</v>
      </c>
      <c r="Q25" s="183">
        <f t="shared" si="6"/>
        <v>0</v>
      </c>
      <c r="R25" s="183">
        <f t="shared" si="7"/>
        <v>0</v>
      </c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</row>
    <row r="26" spans="1:188" s="158" customFormat="1" ht="15" customHeight="1" hidden="1">
      <c r="A26" s="134">
        <v>2022</v>
      </c>
      <c r="B26" s="260" t="s">
        <v>92</v>
      </c>
      <c r="C26" s="223">
        <f t="shared" si="5"/>
        <v>38280</v>
      </c>
      <c r="D26" s="223">
        <f>+MENSYACUM!Q75</f>
        <v>1372.5</v>
      </c>
      <c r="E26" s="223">
        <f>+MENSYACUM!R75</f>
        <v>825.8</v>
      </c>
      <c r="F26" s="223">
        <f>+MENSYACUM!S75</f>
        <v>96.6</v>
      </c>
      <c r="G26" s="223">
        <f>+MENSYACUM!T75</f>
        <v>32056.6</v>
      </c>
      <c r="H26" s="223">
        <f>+MENSYACUM!U75</f>
        <v>3907.2</v>
      </c>
      <c r="I26" s="223">
        <f>+MENSYACUM!V75</f>
        <v>21.3</v>
      </c>
      <c r="J26" s="223">
        <f>+MENSYACUM!W75</f>
        <v>688737.5</v>
      </c>
      <c r="K26" s="223">
        <f>+MENSYACUM!X75</f>
        <v>56514.2</v>
      </c>
      <c r="L26" s="223">
        <f>+MENSYACUM!Y75</f>
        <v>8028.5</v>
      </c>
      <c r="M26" s="223">
        <f>+MENSYACUM!Z75</f>
        <v>868.6</v>
      </c>
      <c r="N26" s="223">
        <f>+MENSYACUM!AA75</f>
        <v>486349.5</v>
      </c>
      <c r="O26" s="223">
        <f>+MENSYACUM!AB75</f>
        <v>133208</v>
      </c>
      <c r="P26" s="223">
        <f>+MENSYACUM!AC75</f>
        <v>3768.7</v>
      </c>
      <c r="Q26" s="183">
        <f t="shared" si="6"/>
        <v>0</v>
      </c>
      <c r="R26" s="183">
        <f t="shared" si="7"/>
        <v>0</v>
      </c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</row>
    <row r="27" spans="1:188" s="158" customFormat="1" ht="15" customHeight="1">
      <c r="A27" s="134">
        <v>2023</v>
      </c>
      <c r="B27" s="260" t="s">
        <v>92</v>
      </c>
      <c r="C27" s="223">
        <f t="shared" si="5"/>
        <v>37229.845</v>
      </c>
      <c r="D27" s="223">
        <f>+MENSYACUM!Q87</f>
        <v>1237</v>
      </c>
      <c r="E27" s="223">
        <f>+MENSYACUM!R87</f>
        <v>716.2</v>
      </c>
      <c r="F27" s="223">
        <f>+MENSYACUM!S87</f>
        <v>82.1</v>
      </c>
      <c r="G27" s="223">
        <f>+MENSYACUM!T87</f>
        <v>30947.1</v>
      </c>
      <c r="H27" s="223">
        <f>+MENSYACUM!U87</f>
        <v>4231.9</v>
      </c>
      <c r="I27" s="223">
        <f>+MENSYACUM!V87</f>
        <v>15.545</v>
      </c>
      <c r="J27" s="223">
        <f>+MENSYACUM!W87</f>
        <v>682716.1</v>
      </c>
      <c r="K27" s="223">
        <f>+MENSYACUM!X87</f>
        <v>53286.4</v>
      </c>
      <c r="L27" s="223">
        <f>+MENSYACUM!Y87</f>
        <v>7862.7</v>
      </c>
      <c r="M27" s="223">
        <f>+MENSYACUM!Z87</f>
        <v>740</v>
      </c>
      <c r="N27" s="223">
        <f>+MENSYACUM!AA87</f>
        <v>468823.1</v>
      </c>
      <c r="O27" s="223">
        <f>+MENSYACUM!AB87</f>
        <v>148727.4</v>
      </c>
      <c r="P27" s="223">
        <f>+MENSYACUM!AC87</f>
        <v>3276.5</v>
      </c>
      <c r="Q27" s="183">
        <f t="shared" si="6"/>
        <v>0</v>
      </c>
      <c r="R27" s="183">
        <f t="shared" si="7"/>
        <v>0</v>
      </c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</row>
    <row r="28" spans="1:188" s="158" customFormat="1" ht="15" customHeight="1">
      <c r="A28" s="134">
        <v>2024</v>
      </c>
      <c r="B28" s="260" t="s">
        <v>92</v>
      </c>
      <c r="C28" s="223">
        <f t="shared" si="5"/>
        <v>42891.74</v>
      </c>
      <c r="D28" s="223">
        <f>+MENSYACUM!Q99</f>
        <v>1758.4</v>
      </c>
      <c r="E28" s="223">
        <f>+MENSYACUM!R99</f>
        <v>484.2</v>
      </c>
      <c r="F28" s="223">
        <f>+MENSYACUM!S99</f>
        <v>76.3</v>
      </c>
      <c r="G28" s="223">
        <f>+MENSYACUM!T99</f>
        <v>35830.7</v>
      </c>
      <c r="H28" s="223">
        <f>+MENSYACUM!U99</f>
        <v>4725.2</v>
      </c>
      <c r="I28" s="223">
        <f>+MENSYACUM!V99</f>
        <v>16.94</v>
      </c>
      <c r="J28" s="223">
        <f>+MENSYACUM!W99</f>
        <v>721258.1000000001</v>
      </c>
      <c r="K28" s="223">
        <f>+MENSYACUM!X99</f>
        <v>59690.8</v>
      </c>
      <c r="L28" s="223">
        <f>+MENSYACUM!Y99</f>
        <v>6217.6</v>
      </c>
      <c r="M28" s="223">
        <f>+MENSYACUM!Z99</f>
        <v>788.4</v>
      </c>
      <c r="N28" s="223">
        <f>+MENSYACUM!AA99</f>
        <v>501879.8</v>
      </c>
      <c r="O28" s="223">
        <f>+MENSYACUM!AB99</f>
        <v>149558.2</v>
      </c>
      <c r="P28" s="223">
        <f>+MENSYACUM!AC99</f>
        <v>3123.3</v>
      </c>
      <c r="Q28" s="183"/>
      <c r="R28" s="183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</row>
    <row r="29" spans="1:188" s="158" customFormat="1" ht="15" customHeight="1">
      <c r="A29" s="134"/>
      <c r="B29" s="134"/>
      <c r="C29" s="223"/>
      <c r="D29" s="138"/>
      <c r="E29" s="223"/>
      <c r="F29" s="223"/>
      <c r="G29" s="222"/>
      <c r="H29" s="222"/>
      <c r="I29" s="223"/>
      <c r="J29" s="222"/>
      <c r="K29" s="224"/>
      <c r="L29" s="223"/>
      <c r="M29" s="223"/>
      <c r="N29" s="223"/>
      <c r="O29" s="223"/>
      <c r="P29" s="223"/>
      <c r="Q29" s="183">
        <f t="shared" si="6"/>
        <v>0</v>
      </c>
      <c r="R29" s="183">
        <f t="shared" si="7"/>
        <v>0</v>
      </c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</row>
    <row r="30" spans="1:188" s="150" customFormat="1" ht="15" customHeight="1" hidden="1">
      <c r="A30" s="138">
        <v>2016</v>
      </c>
      <c r="B30" s="141" t="s">
        <v>24</v>
      </c>
      <c r="C30" s="222">
        <f>SUM(MENSYACUM!B3:B5)</f>
        <v>86527</v>
      </c>
      <c r="D30" s="222">
        <f>SUM(MENSYACUM!C3:C5)</f>
        <v>4819</v>
      </c>
      <c r="E30" s="222">
        <f>SUM(MENSYACUM!D3:D5)</f>
        <v>2448</v>
      </c>
      <c r="F30" s="222">
        <f>SUM(MENSYACUM!E3:E5)</f>
        <v>298</v>
      </c>
      <c r="G30" s="222">
        <f>SUM(MENSYACUM!F3:F5)</f>
        <v>74036</v>
      </c>
      <c r="H30" s="222">
        <f>SUM(MENSYACUM!G3:G5)</f>
        <v>4759</v>
      </c>
      <c r="I30" s="222">
        <f>SUM(MENSYACUM!H3:H5)</f>
        <v>167</v>
      </c>
      <c r="J30" s="222">
        <f>SUM(MENSYACUM!I3:I5)</f>
        <v>1687461</v>
      </c>
      <c r="K30" s="222">
        <f>SUM(MENSYACUM!J3:J5)</f>
        <v>150212</v>
      </c>
      <c r="L30" s="222">
        <f>SUM(MENSYACUM!K3:K5)</f>
        <v>27610</v>
      </c>
      <c r="M30" s="222">
        <f>SUM(MENSYACUM!L3:L5)</f>
        <v>2444</v>
      </c>
      <c r="N30" s="222">
        <f>SUM(MENSYACUM!M3:M5)</f>
        <v>1122006</v>
      </c>
      <c r="O30" s="222">
        <f>SUM(MENSYACUM!N3:N5)</f>
        <v>369412</v>
      </c>
      <c r="P30" s="222">
        <f>SUM(MENSYACUM!O3:O5)</f>
        <v>15777</v>
      </c>
      <c r="Q30" s="183">
        <f t="shared" si="6"/>
        <v>0</v>
      </c>
      <c r="R30" s="183">
        <f aca="true" t="shared" si="8" ref="R30:R53">+D30+E30+F30+G30+I30-C30</f>
        <v>-4759</v>
      </c>
      <c r="S30" s="159"/>
      <c r="T30" s="16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</row>
    <row r="31" spans="1:188" s="150" customFormat="1" ht="15" customHeight="1" hidden="1">
      <c r="A31" s="138"/>
      <c r="B31" s="141" t="s">
        <v>25</v>
      </c>
      <c r="C31" s="222">
        <f>SUM(MENSYACUM!B6:B8)</f>
        <v>86906</v>
      </c>
      <c r="D31" s="222">
        <f>SUM(MENSYACUM!C6:C8)</f>
        <v>5697</v>
      </c>
      <c r="E31" s="222">
        <f>SUM(MENSYACUM!D6:D8)</f>
        <v>2900</v>
      </c>
      <c r="F31" s="222">
        <f>SUM(MENSYACUM!E6:E8)</f>
        <v>244</v>
      </c>
      <c r="G31" s="222">
        <f>SUM(MENSYACUM!F6:F8)</f>
        <v>72150</v>
      </c>
      <c r="H31" s="222">
        <f>SUM(MENSYACUM!G6:G8)</f>
        <v>5751</v>
      </c>
      <c r="I31" s="222">
        <f>SUM(MENSYACUM!H6:H8)</f>
        <v>164</v>
      </c>
      <c r="J31" s="222">
        <f>SUM(MENSYACUM!I6:I8)</f>
        <v>1630295</v>
      </c>
      <c r="K31" s="222">
        <f>SUM(MENSYACUM!J6:J8)</f>
        <v>158998</v>
      </c>
      <c r="L31" s="222">
        <f>SUM(MENSYACUM!K6:K8)</f>
        <v>31845</v>
      </c>
      <c r="M31" s="222">
        <f>SUM(MENSYACUM!L6:L8)</f>
        <v>2110</v>
      </c>
      <c r="N31" s="222">
        <f>SUM(MENSYACUM!M6:M8)</f>
        <v>1035996</v>
      </c>
      <c r="O31" s="222">
        <f>SUM(MENSYACUM!N6:N8)</f>
        <v>385642</v>
      </c>
      <c r="P31" s="222">
        <f>SUM(MENSYACUM!O6:O8)</f>
        <v>15704</v>
      </c>
      <c r="Q31" s="183">
        <f t="shared" si="6"/>
        <v>0</v>
      </c>
      <c r="R31" s="183">
        <f t="shared" si="8"/>
        <v>-5751</v>
      </c>
      <c r="S31" s="159"/>
      <c r="T31" s="16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</row>
    <row r="32" spans="1:188" s="150" customFormat="1" ht="15" customHeight="1" hidden="1">
      <c r="A32" s="138"/>
      <c r="B32" s="141" t="s">
        <v>26</v>
      </c>
      <c r="C32" s="222">
        <f>SUM(MENSYACUM!B9:B11)</f>
        <v>91609</v>
      </c>
      <c r="D32" s="222">
        <f>SUM(MENSYACUM!C9:C11)</f>
        <v>5796</v>
      </c>
      <c r="E32" s="222">
        <f>SUM(MENSYACUM!D9:D11)</f>
        <v>3112</v>
      </c>
      <c r="F32" s="222">
        <f>SUM(MENSYACUM!E9:E11)</f>
        <v>192</v>
      </c>
      <c r="G32" s="222">
        <f>SUM(MENSYACUM!F9:F11)</f>
        <v>76197</v>
      </c>
      <c r="H32" s="222">
        <f>SUM(MENSYACUM!G9:G11)</f>
        <v>6168</v>
      </c>
      <c r="I32" s="222">
        <f>SUM(MENSYACUM!H9:H11)</f>
        <v>144</v>
      </c>
      <c r="J32" s="222">
        <f>SUM(MENSYACUM!I9:I11)</f>
        <v>1569810</v>
      </c>
      <c r="K32" s="222">
        <f>SUM(MENSYACUM!J9:J11)</f>
        <v>166463</v>
      </c>
      <c r="L32" s="222">
        <f>SUM(MENSYACUM!K9:K11)</f>
        <v>28104</v>
      </c>
      <c r="M32" s="222">
        <f>SUM(MENSYACUM!L9:L11)</f>
        <v>2019</v>
      </c>
      <c r="N32" s="222">
        <f>SUM(MENSYACUM!M9:M11)</f>
        <v>967483</v>
      </c>
      <c r="O32" s="222">
        <f>SUM(MENSYACUM!N9:N11)</f>
        <v>391374</v>
      </c>
      <c r="P32" s="222">
        <f>SUM(MENSYACUM!O9:O11)</f>
        <v>14367</v>
      </c>
      <c r="Q32" s="183">
        <f t="shared" si="6"/>
        <v>0</v>
      </c>
      <c r="R32" s="183">
        <f t="shared" si="8"/>
        <v>-6168</v>
      </c>
      <c r="S32" s="159"/>
      <c r="T32" s="16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</row>
    <row r="33" spans="1:188" s="150" customFormat="1" ht="15" customHeight="1" hidden="1">
      <c r="A33" s="138"/>
      <c r="B33" s="141" t="s">
        <v>27</v>
      </c>
      <c r="C33" s="222">
        <f>SUM(MENSYACUM!B12:B14)</f>
        <v>88626</v>
      </c>
      <c r="D33" s="222">
        <f>SUM(MENSYACUM!C12:C14)</f>
        <v>4740</v>
      </c>
      <c r="E33" s="222">
        <f>SUM(MENSYACUM!D12:D14)</f>
        <v>3044</v>
      </c>
      <c r="F33" s="222">
        <f>SUM(MENSYACUM!E12:E14)</f>
        <v>352</v>
      </c>
      <c r="G33" s="222">
        <f>SUM(MENSYACUM!F12:F14)</f>
        <v>74331</v>
      </c>
      <c r="H33" s="222">
        <f>SUM(MENSYACUM!G12:G14)</f>
        <v>6019</v>
      </c>
      <c r="I33" s="222">
        <f>SUM(MENSYACUM!H12:H14)</f>
        <v>140</v>
      </c>
      <c r="J33" s="222">
        <f>SUM(MENSYACUM!I12:I14)</f>
        <v>1643713</v>
      </c>
      <c r="K33" s="222">
        <f>SUM(MENSYACUM!J12:J14)</f>
        <v>161340</v>
      </c>
      <c r="L33" s="222">
        <f>SUM(MENSYACUM!K12:K14)</f>
        <v>29494</v>
      </c>
      <c r="M33" s="222">
        <f>SUM(MENSYACUM!L12:L14)</f>
        <v>3330</v>
      </c>
      <c r="N33" s="222">
        <f>SUM(MENSYACUM!M12:M14)</f>
        <v>1055606</v>
      </c>
      <c r="O33" s="222">
        <f>SUM(MENSYACUM!N12:N14)</f>
        <v>380201</v>
      </c>
      <c r="P33" s="222">
        <f>SUM(MENSYACUM!O12:O14)</f>
        <v>13742</v>
      </c>
      <c r="Q33" s="183">
        <f t="shared" si="6"/>
        <v>0</v>
      </c>
      <c r="R33" s="183">
        <f t="shared" si="8"/>
        <v>-6019</v>
      </c>
      <c r="S33" s="159"/>
      <c r="T33" s="16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</row>
    <row r="34" spans="1:188" s="150" customFormat="1" ht="15" customHeight="1" hidden="1">
      <c r="A34" s="138">
        <v>2017</v>
      </c>
      <c r="B34" s="141" t="s">
        <v>24</v>
      </c>
      <c r="C34" s="222">
        <f>SUM(MENSYACUM!B15:B17)</f>
        <v>99458</v>
      </c>
      <c r="D34" s="222">
        <f>SUM(MENSYACUM!C15:C17)</f>
        <v>4855</v>
      </c>
      <c r="E34" s="222">
        <f>SUM(MENSYACUM!D15:D17)</f>
        <v>2686</v>
      </c>
      <c r="F34" s="222">
        <f>SUM(MENSYACUM!E15:E17)</f>
        <v>310</v>
      </c>
      <c r="G34" s="222">
        <f>SUM(MENSYACUM!F15:F17)</f>
        <v>84738</v>
      </c>
      <c r="H34" s="222">
        <f>SUM(MENSYACUM!G15:G17)</f>
        <v>6715</v>
      </c>
      <c r="I34" s="222">
        <f>SUM(MENSYACUM!H15:H17)</f>
        <v>154</v>
      </c>
      <c r="J34" s="222">
        <f>SUM(MENSYACUM!I15:I17)</f>
        <v>1754770</v>
      </c>
      <c r="K34" s="222">
        <f>SUM(MENSYACUM!J15:J17)</f>
        <v>153169</v>
      </c>
      <c r="L34" s="222">
        <f>SUM(MENSYACUM!K15:K17)</f>
        <v>27066</v>
      </c>
      <c r="M34" s="222">
        <f>SUM(MENSYACUM!L15:L17)</f>
        <v>2534</v>
      </c>
      <c r="N34" s="222">
        <f>SUM(MENSYACUM!M15:M17)</f>
        <v>1175492</v>
      </c>
      <c r="O34" s="222">
        <f>SUM(MENSYACUM!N15:N17)</f>
        <v>381400</v>
      </c>
      <c r="P34" s="222">
        <f>SUM(MENSYACUM!O15:O17)</f>
        <v>15109</v>
      </c>
      <c r="Q34" s="183">
        <f t="shared" si="6"/>
        <v>0</v>
      </c>
      <c r="R34" s="183">
        <f t="shared" si="8"/>
        <v>-6715</v>
      </c>
      <c r="S34" s="159"/>
      <c r="T34" s="16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</row>
    <row r="35" spans="1:188" s="150" customFormat="1" ht="15" customHeight="1" hidden="1">
      <c r="A35" s="138"/>
      <c r="B35" s="141" t="s">
        <v>25</v>
      </c>
      <c r="C35" s="222">
        <f>SUM(MENSYACUM!B18:B20)</f>
        <v>88026</v>
      </c>
      <c r="D35" s="222">
        <f>SUM(MENSYACUM!C18:C20)</f>
        <v>5395</v>
      </c>
      <c r="E35" s="222">
        <f>SUM(MENSYACUM!D18:D20)</f>
        <v>2950</v>
      </c>
      <c r="F35" s="222">
        <f>SUM(MENSYACUM!E18:E20)</f>
        <v>336</v>
      </c>
      <c r="G35" s="222">
        <f>SUM(MENSYACUM!F18:F20)</f>
        <v>72104</v>
      </c>
      <c r="H35" s="222">
        <f>SUM(MENSYACUM!G18:G20)</f>
        <v>7084</v>
      </c>
      <c r="I35" s="222">
        <f>SUM(MENSYACUM!H18:H20)</f>
        <v>157</v>
      </c>
      <c r="J35" s="222">
        <f>SUM(MENSYACUM!I18:I20)</f>
        <v>1590620</v>
      </c>
      <c r="K35" s="222">
        <f>SUM(MENSYACUM!J18:J20)</f>
        <v>163273</v>
      </c>
      <c r="L35" s="222">
        <f>SUM(MENSYACUM!K18:K20)</f>
        <v>31619</v>
      </c>
      <c r="M35" s="222">
        <f>SUM(MENSYACUM!L18:L20)</f>
        <v>2560</v>
      </c>
      <c r="N35" s="222">
        <f>SUM(MENSYACUM!M18:M20)</f>
        <v>1007086</v>
      </c>
      <c r="O35" s="222">
        <f>SUM(MENSYACUM!N18:N20)</f>
        <v>371461</v>
      </c>
      <c r="P35" s="222">
        <f>SUM(MENSYACUM!O18:O20)</f>
        <v>14621</v>
      </c>
      <c r="Q35" s="183">
        <f t="shared" si="6"/>
        <v>0</v>
      </c>
      <c r="R35" s="183">
        <f t="shared" si="8"/>
        <v>-7084</v>
      </c>
      <c r="S35" s="159"/>
      <c r="T35" s="16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</row>
    <row r="36" spans="1:188" s="150" customFormat="1" ht="15" customHeight="1" hidden="1">
      <c r="A36" s="138"/>
      <c r="B36" s="141" t="s">
        <v>26</v>
      </c>
      <c r="C36" s="222">
        <f>SUM(MENSYACUM!B21:B23)</f>
        <v>95318</v>
      </c>
      <c r="D36" s="222">
        <f>SUM(MENSYACUM!C21:C23)</f>
        <v>5598</v>
      </c>
      <c r="E36" s="222">
        <f>SUM(MENSYACUM!D21:D23)</f>
        <v>2970</v>
      </c>
      <c r="F36" s="222">
        <f>SUM(MENSYACUM!E21:E23)</f>
        <v>256</v>
      </c>
      <c r="G36" s="222">
        <f>SUM(MENSYACUM!F21:F23)</f>
        <v>78540</v>
      </c>
      <c r="H36" s="222">
        <f>SUM(MENSYACUM!G21:G23)</f>
        <v>7767</v>
      </c>
      <c r="I36" s="222">
        <f>SUM(MENSYACUM!H21:H23)</f>
        <v>187</v>
      </c>
      <c r="J36" s="222">
        <f>SUM(MENSYACUM!I21:I23)</f>
        <v>1575094</v>
      </c>
      <c r="K36" s="222">
        <f>SUM(MENSYACUM!J21:J23)</f>
        <v>164332</v>
      </c>
      <c r="L36" s="222">
        <f>SUM(MENSYACUM!K21:K23)</f>
        <v>27833</v>
      </c>
      <c r="M36" s="222">
        <f>SUM(MENSYACUM!L21:L23)</f>
        <v>2177</v>
      </c>
      <c r="N36" s="222">
        <f>SUM(MENSYACUM!M21:M23)</f>
        <v>978905</v>
      </c>
      <c r="O36" s="222">
        <f>SUM(MENSYACUM!N21:N23)</f>
        <v>387929</v>
      </c>
      <c r="P36" s="222">
        <f>SUM(MENSYACUM!O21:O23)</f>
        <v>13918</v>
      </c>
      <c r="Q36" s="183">
        <f t="shared" si="6"/>
        <v>0</v>
      </c>
      <c r="R36" s="183">
        <f t="shared" si="8"/>
        <v>-7767</v>
      </c>
      <c r="S36" s="159"/>
      <c r="T36" s="16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</row>
    <row r="37" spans="1:188" s="150" customFormat="1" ht="15" customHeight="1" hidden="1">
      <c r="A37" s="138"/>
      <c r="B37" s="141" t="s">
        <v>27</v>
      </c>
      <c r="C37" s="222">
        <f>SUM(MENSYACUM!B24:B26)</f>
        <v>101622</v>
      </c>
      <c r="D37" s="222">
        <f>SUM(MENSYACUM!C24:C26)</f>
        <v>5096</v>
      </c>
      <c r="E37" s="222">
        <f>SUM(MENSYACUM!D24:D26)</f>
        <v>3119</v>
      </c>
      <c r="F37" s="222">
        <f>SUM(MENSYACUM!E24:E26)</f>
        <v>453</v>
      </c>
      <c r="G37" s="222">
        <f>SUM(MENSYACUM!F24:F26)</f>
        <v>84685</v>
      </c>
      <c r="H37" s="222">
        <f>SUM(MENSYACUM!G24:G26)</f>
        <v>8122</v>
      </c>
      <c r="I37" s="222">
        <f>SUM(MENSYACUM!H24:H26)</f>
        <v>147</v>
      </c>
      <c r="J37" s="222">
        <f>SUM(MENSYACUM!I24:I26)</f>
        <v>1734200</v>
      </c>
      <c r="K37" s="222">
        <f>SUM(MENSYACUM!J24:J26)</f>
        <v>163088</v>
      </c>
      <c r="L37" s="222">
        <f>SUM(MENSYACUM!K24:K26)</f>
        <v>28595</v>
      </c>
      <c r="M37" s="222">
        <f>SUM(MENSYACUM!L24:L26)</f>
        <v>3443</v>
      </c>
      <c r="N37" s="222">
        <f>SUM(MENSYACUM!M24:M26)</f>
        <v>1137408</v>
      </c>
      <c r="O37" s="222">
        <f>SUM(MENSYACUM!N24:N26)</f>
        <v>388056</v>
      </c>
      <c r="P37" s="222">
        <f>SUM(MENSYACUM!O24:O26)</f>
        <v>13610</v>
      </c>
      <c r="Q37" s="183">
        <f t="shared" si="6"/>
        <v>0</v>
      </c>
      <c r="R37" s="183">
        <f t="shared" si="8"/>
        <v>-8122</v>
      </c>
      <c r="S37" s="159"/>
      <c r="T37" s="16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</row>
    <row r="38" spans="1:188" s="150" customFormat="1" ht="15" customHeight="1" hidden="1">
      <c r="A38" s="138">
        <v>2018</v>
      </c>
      <c r="B38" s="141" t="s">
        <v>24</v>
      </c>
      <c r="C38" s="222">
        <f>SUM(MENSYACUM!B27:B29)</f>
        <v>98221.59999999999</v>
      </c>
      <c r="D38" s="222">
        <f>SUM(MENSYACUM!C27:C29)</f>
        <v>5356.799999999999</v>
      </c>
      <c r="E38" s="222">
        <f>SUM(MENSYACUM!D27:D29)</f>
        <v>2618.3</v>
      </c>
      <c r="F38" s="222">
        <f>SUM(MENSYACUM!E27:E29)</f>
        <v>380.6</v>
      </c>
      <c r="G38" s="222">
        <f>SUM(MENSYACUM!F27:F29)</f>
        <v>82097.4</v>
      </c>
      <c r="H38" s="222">
        <f>SUM(MENSYACUM!G27:G29)</f>
        <v>7614</v>
      </c>
      <c r="I38" s="222">
        <f>SUM(MENSYACUM!H27:H29)</f>
        <v>154.5</v>
      </c>
      <c r="J38" s="222">
        <f>SUM(MENSYACUM!I27:I29)</f>
        <v>1806501.2999999998</v>
      </c>
      <c r="K38" s="222">
        <f>SUM(MENSYACUM!J27:J29)</f>
        <v>153008.7</v>
      </c>
      <c r="L38" s="222">
        <f>SUM(MENSYACUM!K27:K29)</f>
        <v>29244.200000000004</v>
      </c>
      <c r="M38" s="222">
        <f>SUM(MENSYACUM!L27:L29)</f>
        <v>2856.6</v>
      </c>
      <c r="N38" s="222">
        <f>SUM(MENSYACUM!M27:M29)</f>
        <v>1219748.9</v>
      </c>
      <c r="O38" s="222">
        <f>SUM(MENSYACUM!N27:N29)</f>
        <v>386979.3</v>
      </c>
      <c r="P38" s="222">
        <f>SUM(MENSYACUM!O27:O29)</f>
        <v>14663.600000000002</v>
      </c>
      <c r="Q38" s="183">
        <f t="shared" si="6"/>
        <v>0</v>
      </c>
      <c r="R38" s="183">
        <f t="shared" si="8"/>
        <v>-7614</v>
      </c>
      <c r="S38" s="159"/>
      <c r="T38" s="16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</row>
    <row r="39" spans="1:188" s="150" customFormat="1" ht="15" customHeight="1" hidden="1">
      <c r="A39" s="138"/>
      <c r="B39" s="141" t="s">
        <v>25</v>
      </c>
      <c r="C39" s="222">
        <f>SUM(MENSYACUM!B30:B32)</f>
        <v>95799</v>
      </c>
      <c r="D39" s="222">
        <f>SUM(MENSYACUM!C30:C32)</f>
        <v>6121.5</v>
      </c>
      <c r="E39" s="222">
        <f>SUM(MENSYACUM!D30:D32)</f>
        <v>3283.1</v>
      </c>
      <c r="F39" s="222">
        <f>SUM(MENSYACUM!E30:E32)</f>
        <v>327.8</v>
      </c>
      <c r="G39" s="222">
        <f>SUM(MENSYACUM!F30:F32)</f>
        <v>77730.90000000001</v>
      </c>
      <c r="H39" s="222">
        <f>SUM(MENSYACUM!G30:G32)</f>
        <v>8186</v>
      </c>
      <c r="I39" s="222">
        <f>SUM(MENSYACUM!H30:H32)</f>
        <v>149.7</v>
      </c>
      <c r="J39" s="222">
        <f>SUM(MENSYACUM!I30:I32)</f>
        <v>1736245</v>
      </c>
      <c r="K39" s="222">
        <f>SUM(MENSYACUM!J30:J32)</f>
        <v>169353.6</v>
      </c>
      <c r="L39" s="222">
        <f>SUM(MENSYACUM!K30:K32)</f>
        <v>33137.4</v>
      </c>
      <c r="M39" s="222">
        <f>SUM(MENSYACUM!L30:L32)</f>
        <v>2526.8</v>
      </c>
      <c r="N39" s="222">
        <f>SUM(MENSYACUM!M30:M32)</f>
        <v>1107452.9</v>
      </c>
      <c r="O39" s="222">
        <f>SUM(MENSYACUM!N30:N32)</f>
        <v>409443.1</v>
      </c>
      <c r="P39" s="222">
        <f>SUM(MENSYACUM!O30:O32)</f>
        <v>14331.199999999999</v>
      </c>
      <c r="Q39" s="183">
        <f t="shared" si="6"/>
        <v>0</v>
      </c>
      <c r="R39" s="183">
        <f t="shared" si="8"/>
        <v>-8186</v>
      </c>
      <c r="S39" s="159"/>
      <c r="T39" s="16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</row>
    <row r="40" spans="1:188" s="150" customFormat="1" ht="15" customHeight="1" hidden="1">
      <c r="A40" s="138"/>
      <c r="B40" s="141" t="s">
        <v>26</v>
      </c>
      <c r="C40" s="222">
        <f>SUM(MENSYACUM!B33:B35)</f>
        <v>97064</v>
      </c>
      <c r="D40" s="222">
        <f>SUM(MENSYACUM!C33:C35)</f>
        <v>6422.1</v>
      </c>
      <c r="E40" s="222">
        <f>SUM(MENSYACUM!D33:D35)</f>
        <v>2735.7</v>
      </c>
      <c r="F40" s="222">
        <f>SUM(MENSYACUM!E33:E35)</f>
        <v>263.9</v>
      </c>
      <c r="G40" s="222">
        <f>SUM(MENSYACUM!F33:F35)</f>
        <v>79206.9</v>
      </c>
      <c r="H40" s="222">
        <f>SUM(MENSYACUM!G33:G35)</f>
        <v>8322</v>
      </c>
      <c r="I40" s="222">
        <f>SUM(MENSYACUM!H33:H35)</f>
        <v>113.4</v>
      </c>
      <c r="J40" s="222">
        <f>SUM(MENSYACUM!I33:I35)</f>
        <v>1658594.4</v>
      </c>
      <c r="K40" s="222">
        <f>SUM(MENSYACUM!J33:J35)</f>
        <v>170303.8</v>
      </c>
      <c r="L40" s="222">
        <f>SUM(MENSYACUM!K33:K35)</f>
        <v>27681.600000000002</v>
      </c>
      <c r="M40" s="222">
        <f>SUM(MENSYACUM!L33:L35)</f>
        <v>2245.5</v>
      </c>
      <c r="N40" s="222">
        <f>SUM(MENSYACUM!M33:M35)</f>
        <v>1032792.3999999999</v>
      </c>
      <c r="O40" s="222">
        <f>SUM(MENSYACUM!N33:N35)</f>
        <v>412126.80000000005</v>
      </c>
      <c r="P40" s="222">
        <f>SUM(MENSYACUM!O33:O35)</f>
        <v>13444.3</v>
      </c>
      <c r="Q40" s="183">
        <f t="shared" si="6"/>
        <v>0</v>
      </c>
      <c r="R40" s="183">
        <f t="shared" si="8"/>
        <v>-8322.000000000015</v>
      </c>
      <c r="S40" s="159"/>
      <c r="T40" s="16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</row>
    <row r="41" spans="1:188" s="150" customFormat="1" ht="15" customHeight="1" hidden="1">
      <c r="A41" s="138"/>
      <c r="B41" s="141" t="s">
        <v>27</v>
      </c>
      <c r="C41" s="222">
        <f>SUM(MENSYACUM!B36:B38)</f>
        <v>101925.7</v>
      </c>
      <c r="D41" s="222">
        <f>SUM(MENSYACUM!C36:C38)</f>
        <v>6292.5</v>
      </c>
      <c r="E41" s="222">
        <f>SUM(MENSYACUM!D36:D38)</f>
        <v>3127.9</v>
      </c>
      <c r="F41" s="222">
        <f>SUM(MENSYACUM!E36:E38)</f>
        <v>301.1</v>
      </c>
      <c r="G41" s="222">
        <f>SUM(MENSYACUM!F36:F38)</f>
        <v>83209.1</v>
      </c>
      <c r="H41" s="222">
        <f>SUM(MENSYACUM!G36:G38)</f>
        <v>8882</v>
      </c>
      <c r="I41" s="222">
        <f>SUM(MENSYACUM!H36:H38)</f>
        <v>113.1</v>
      </c>
      <c r="J41" s="222">
        <f>SUM(MENSYACUM!I36:I38)</f>
        <v>1821397.4</v>
      </c>
      <c r="K41" s="222">
        <f>SUM(MENSYACUM!J36:J38)</f>
        <v>176342.3</v>
      </c>
      <c r="L41" s="222">
        <f>SUM(MENSYACUM!K36:K38)</f>
        <v>29579.199999999997</v>
      </c>
      <c r="M41" s="222">
        <f>SUM(MENSYACUM!L36:L38)</f>
        <v>3342</v>
      </c>
      <c r="N41" s="222">
        <f>SUM(MENSYACUM!M36:M38)</f>
        <v>1170480</v>
      </c>
      <c r="O41" s="222">
        <f>SUM(MENSYACUM!N36:N38)</f>
        <v>428269.30000000005</v>
      </c>
      <c r="P41" s="222">
        <f>SUM(MENSYACUM!O36:O38)</f>
        <v>13384.6</v>
      </c>
      <c r="Q41" s="183">
        <f t="shared" si="6"/>
        <v>0</v>
      </c>
      <c r="R41" s="183">
        <f t="shared" si="8"/>
        <v>-8881.999999999985</v>
      </c>
      <c r="S41" s="159"/>
      <c r="T41" s="16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</row>
    <row r="42" spans="1:188" s="150" customFormat="1" ht="15" customHeight="1" hidden="1">
      <c r="A42" s="138">
        <v>2019</v>
      </c>
      <c r="B42" s="141" t="s">
        <v>24</v>
      </c>
      <c r="C42" s="222">
        <f>SUM(MENSYACUM!B39:B41)</f>
        <v>99671.46575</v>
      </c>
      <c r="D42" s="222">
        <f>SUM(MENSYACUM!C39:C41)</f>
        <v>5907</v>
      </c>
      <c r="E42" s="222">
        <f>SUM(MENSYACUM!D39:D41)</f>
        <v>2367.5</v>
      </c>
      <c r="F42" s="222">
        <f>SUM(MENSYACUM!E39:E41)</f>
        <v>353.4</v>
      </c>
      <c r="G42" s="222">
        <f>SUM(MENSYACUM!F39:F41)</f>
        <v>82726.7</v>
      </c>
      <c r="H42" s="238">
        <f>SUM(MENSYACUM!G39:G41)</f>
        <v>8150.96575</v>
      </c>
      <c r="I42" s="222">
        <f>SUM(MENSYACUM!H39:H41)</f>
        <v>165.9</v>
      </c>
      <c r="J42" s="222">
        <f>SUM(MENSYACUM!I39:I41)</f>
        <v>1900026.5</v>
      </c>
      <c r="K42" s="222">
        <f>SUM(MENSYACUM!J39:J41)</f>
        <v>160600.90000000002</v>
      </c>
      <c r="L42" s="222">
        <f>SUM(MENSYACUM!K39:K41)</f>
        <v>26200.2</v>
      </c>
      <c r="M42" s="222">
        <f>SUM(MENSYACUM!L39:L41)</f>
        <v>2746.6</v>
      </c>
      <c r="N42" s="222">
        <f>SUM(MENSYACUM!M39:M41)</f>
        <v>1269008.5</v>
      </c>
      <c r="O42" s="222">
        <f>SUM(MENSYACUM!N39:N41)</f>
        <v>428085.8</v>
      </c>
      <c r="P42" s="222">
        <f>SUM(MENSYACUM!O39:O41)</f>
        <v>13384.500000000002</v>
      </c>
      <c r="Q42" s="183">
        <f t="shared" si="6"/>
        <v>0</v>
      </c>
      <c r="R42" s="183">
        <f t="shared" si="8"/>
        <v>-8150.965750000018</v>
      </c>
      <c r="S42" s="159"/>
      <c r="T42" s="16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</row>
    <row r="43" spans="1:188" s="150" customFormat="1" ht="15" customHeight="1" hidden="1">
      <c r="A43" s="138"/>
      <c r="B43" s="141" t="s">
        <v>25</v>
      </c>
      <c r="C43" s="222">
        <f>SUM(MENSYACUM!B42:B44)</f>
        <v>93546.84675</v>
      </c>
      <c r="D43" s="222">
        <f>SUM(MENSYACUM!C42:C44)</f>
        <v>6570.900000000001</v>
      </c>
      <c r="E43" s="222">
        <f>SUM(MENSYACUM!D42:D44)</f>
        <v>3558.9</v>
      </c>
      <c r="F43" s="222">
        <f>SUM(MENSYACUM!E42:E44)</f>
        <v>264.70000000000005</v>
      </c>
      <c r="G43" s="222">
        <f>SUM(MENSYACUM!F42:F44)</f>
        <v>75053.7</v>
      </c>
      <c r="H43" s="238">
        <f>SUM(MENSYACUM!G42:G44)</f>
        <v>8041.74675</v>
      </c>
      <c r="I43" s="222">
        <f>SUM(MENSYACUM!H42:H44)</f>
        <v>56.900000000000006</v>
      </c>
      <c r="J43" s="222">
        <f>SUM(MENSYACUM!I42:I44)</f>
        <v>1761723.2</v>
      </c>
      <c r="K43" s="222">
        <f>SUM(MENSYACUM!J42:J44)</f>
        <v>174502.4</v>
      </c>
      <c r="L43" s="222">
        <f>SUM(MENSYACUM!K42:K44)</f>
        <v>33854.4</v>
      </c>
      <c r="M43" s="222">
        <f>SUM(MENSYACUM!L42:L44)</f>
        <v>2429.9</v>
      </c>
      <c r="N43" s="222">
        <f>SUM(MENSYACUM!M42:M44)</f>
        <v>1109475.3</v>
      </c>
      <c r="O43" s="222">
        <f>SUM(MENSYACUM!N42:N44)</f>
        <v>428093.30000000005</v>
      </c>
      <c r="P43" s="222">
        <f>SUM(MENSYACUM!O42:O44)</f>
        <v>13367.9</v>
      </c>
      <c r="Q43" s="183">
        <f t="shared" si="6"/>
        <v>0</v>
      </c>
      <c r="R43" s="183">
        <f t="shared" si="8"/>
        <v>-8041.746750000006</v>
      </c>
      <c r="S43" s="159"/>
      <c r="T43" s="16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</row>
    <row r="44" spans="1:188" s="150" customFormat="1" ht="15" customHeight="1" hidden="1">
      <c r="A44" s="138"/>
      <c r="B44" s="141" t="s">
        <v>26</v>
      </c>
      <c r="C44" s="222">
        <f>SUM(MENSYACUM!B45:B47)</f>
        <v>100479.99175000002</v>
      </c>
      <c r="D44" s="222">
        <f>SUM(MENSYACUM!C45:C47)</f>
        <v>6918</v>
      </c>
      <c r="E44" s="222">
        <f>SUM(MENSYACUM!D45:D47)</f>
        <v>4033.8999999999996</v>
      </c>
      <c r="F44" s="222">
        <f>SUM(MENSYACUM!E45:E47)</f>
        <v>248.3</v>
      </c>
      <c r="G44" s="222">
        <f>SUM(MENSYACUM!F45:F47)</f>
        <v>80744.6</v>
      </c>
      <c r="H44" s="238">
        <f>SUM(MENSYACUM!G45:G47)</f>
        <v>8474.89175</v>
      </c>
      <c r="I44" s="222">
        <f>SUM(MENSYACUM!H45:H47)</f>
        <v>60.3</v>
      </c>
      <c r="J44" s="222">
        <f>SUM(MENSYACUM!I45:I47)</f>
        <v>1705633.6</v>
      </c>
      <c r="K44" s="222">
        <f>SUM(MENSYACUM!J45:J47)</f>
        <v>180259.5</v>
      </c>
      <c r="L44" s="222">
        <f>SUM(MENSYACUM!K45:K47)</f>
        <v>31224.6</v>
      </c>
      <c r="M44" s="222">
        <f>SUM(MENSYACUM!L45:L47)</f>
        <v>2107.3</v>
      </c>
      <c r="N44" s="222">
        <f>SUM(MENSYACUM!M45:M47)</f>
        <v>1057058.9000000001</v>
      </c>
      <c r="O44" s="222">
        <f>SUM(MENSYACUM!N45:N47)</f>
        <v>422279.6</v>
      </c>
      <c r="P44" s="222">
        <f>SUM(MENSYACUM!O45:O47)</f>
        <v>12703.7</v>
      </c>
      <c r="Q44" s="183">
        <f t="shared" si="6"/>
        <v>0</v>
      </c>
      <c r="R44" s="183">
        <f t="shared" si="8"/>
        <v>-8474.89175000001</v>
      </c>
      <c r="S44" s="159"/>
      <c r="T44" s="16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</row>
    <row r="45" spans="1:188" s="150" customFormat="1" ht="15" customHeight="1" hidden="1">
      <c r="A45" s="138"/>
      <c r="B45" s="141" t="s">
        <v>27</v>
      </c>
      <c r="C45" s="222">
        <f>SUM(MENSYACUM!B48:B50)</f>
        <v>109474.84074999999</v>
      </c>
      <c r="D45" s="222">
        <f>SUM(MENSYACUM!C48:C50)</f>
        <v>6942</v>
      </c>
      <c r="E45" s="222">
        <f>SUM(MENSYACUM!D48:D50)</f>
        <v>3647.3</v>
      </c>
      <c r="F45" s="222">
        <f>SUM(MENSYACUM!E48:E50)</f>
        <v>299.29999999999995</v>
      </c>
      <c r="G45" s="222">
        <f>SUM(MENSYACUM!F48:F50)</f>
        <v>89933.5</v>
      </c>
      <c r="H45" s="238">
        <f>SUM(MENSYACUM!G48:G50)</f>
        <v>8605.54075</v>
      </c>
      <c r="I45" s="222">
        <f>SUM(MENSYACUM!H48:H50)</f>
        <v>47.199999999999996</v>
      </c>
      <c r="J45" s="222">
        <f>SUM(MENSYACUM!I48:I50)</f>
        <v>1858033.5</v>
      </c>
      <c r="K45" s="222">
        <f>SUM(MENSYACUM!J48:J50)</f>
        <v>179801.2</v>
      </c>
      <c r="L45" s="222">
        <f>SUM(MENSYACUM!K48:K50)</f>
        <v>30058.7</v>
      </c>
      <c r="M45" s="222">
        <f>SUM(MENSYACUM!L48:L50)</f>
        <v>3136.3</v>
      </c>
      <c r="N45" s="222">
        <f>SUM(MENSYACUM!M48:M50)</f>
        <v>1205619.3</v>
      </c>
      <c r="O45" s="222">
        <f>SUM(MENSYACUM!N48:N50)</f>
        <v>426731</v>
      </c>
      <c r="P45" s="222">
        <f>SUM(MENSYACUM!O48:O50)</f>
        <v>12687</v>
      </c>
      <c r="Q45" s="183">
        <f t="shared" si="6"/>
        <v>0</v>
      </c>
      <c r="R45" s="183">
        <f t="shared" si="8"/>
        <v>-8605.540749999986</v>
      </c>
      <c r="S45" s="159"/>
      <c r="T45" s="16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</row>
    <row r="46" spans="1:188" s="150" customFormat="1" ht="15" customHeight="1" hidden="1">
      <c r="A46" s="138">
        <v>2020</v>
      </c>
      <c r="B46" s="141" t="s">
        <v>24</v>
      </c>
      <c r="C46" s="222">
        <f>SUM(MENSYACUM!B51:B53)</f>
        <v>105294.38275</v>
      </c>
      <c r="D46" s="222">
        <f>SUM(MENSYACUM!C51:C53)</f>
        <v>6381.3</v>
      </c>
      <c r="E46" s="222">
        <f>SUM(MENSYACUM!D51:D53)</f>
        <v>2752.5</v>
      </c>
      <c r="F46" s="222">
        <f>SUM(MENSYACUM!E51:E53)</f>
        <v>277.8</v>
      </c>
      <c r="G46" s="222">
        <f>SUM(MENSYACUM!F51:F53)</f>
        <v>86698</v>
      </c>
      <c r="H46" s="238">
        <f>SUM(MENSYACUM!G51:G53)</f>
        <v>9137.88275</v>
      </c>
      <c r="I46" s="222">
        <f>SUM(MENSYACUM!H51:H53)</f>
        <v>46.9</v>
      </c>
      <c r="J46" s="222">
        <f>SUM(MENSYACUM!I51:I53)</f>
        <v>1938525.4999999998</v>
      </c>
      <c r="K46" s="222">
        <f>SUM(MENSYACUM!J51:J53)</f>
        <v>164118</v>
      </c>
      <c r="L46" s="222">
        <f>SUM(MENSYACUM!K51:K53)</f>
        <v>25944</v>
      </c>
      <c r="M46" s="222">
        <f>SUM(MENSYACUM!L51:L53)</f>
        <v>2535</v>
      </c>
      <c r="N46" s="222">
        <f>SUM(MENSYACUM!M51:M53)</f>
        <v>1320223</v>
      </c>
      <c r="O46" s="222">
        <f>SUM(MENSYACUM!N51:N53)</f>
        <v>412154.50000000006</v>
      </c>
      <c r="P46" s="222">
        <f>SUM(MENSYACUM!O51:O53)</f>
        <v>13551</v>
      </c>
      <c r="Q46" s="183">
        <f t="shared" si="6"/>
        <v>0</v>
      </c>
      <c r="R46" s="183">
        <f t="shared" si="8"/>
        <v>-9137.882750000004</v>
      </c>
      <c r="S46" s="159"/>
      <c r="T46" s="16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</row>
    <row r="47" spans="1:188" s="150" customFormat="1" ht="15" customHeight="1" hidden="1">
      <c r="A47" s="138"/>
      <c r="B47" s="141" t="s">
        <v>25</v>
      </c>
      <c r="C47" s="222">
        <f>SUM(MENSYACUM!B54:B56)</f>
        <v>108487.15474999999</v>
      </c>
      <c r="D47" s="222">
        <f>SUM(MENSYACUM!C54:C56)</f>
        <v>5882.5</v>
      </c>
      <c r="E47" s="222">
        <f>SUM(MENSYACUM!D54:D56)</f>
        <v>3221.8999999999996</v>
      </c>
      <c r="F47" s="222">
        <f>SUM(MENSYACUM!E54:E56)</f>
        <v>272</v>
      </c>
      <c r="G47" s="222">
        <f>SUM(MENSYACUM!F54:F56)</f>
        <v>89717.2</v>
      </c>
      <c r="H47" s="238">
        <f>SUM(MENSYACUM!G54:G56)</f>
        <v>9337.954749999999</v>
      </c>
      <c r="I47" s="222">
        <f>SUM(MENSYACUM!H54:H56)</f>
        <v>55.6</v>
      </c>
      <c r="J47" s="222">
        <f>SUM(MENSYACUM!I54:I56)</f>
        <v>1831522.8000000003</v>
      </c>
      <c r="K47" s="222">
        <f>SUM(MENSYACUM!J54:J56)</f>
        <v>158664</v>
      </c>
      <c r="L47" s="222">
        <f>SUM(MENSYACUM!K54:K56)</f>
        <v>31338.800000000003</v>
      </c>
      <c r="M47" s="222">
        <f>SUM(MENSYACUM!L54:L56)</f>
        <v>2399.9</v>
      </c>
      <c r="N47" s="222">
        <f>SUM(MENSYACUM!M54:M56)</f>
        <v>1182198.6</v>
      </c>
      <c r="O47" s="222">
        <f>SUM(MENSYACUM!N54:N56)</f>
        <v>443790.10000000003</v>
      </c>
      <c r="P47" s="222">
        <f>SUM(MENSYACUM!O54:O56)</f>
        <v>13131.4</v>
      </c>
      <c r="Q47" s="183">
        <f t="shared" si="6"/>
        <v>0</v>
      </c>
      <c r="R47" s="183">
        <f t="shared" si="8"/>
        <v>-9337.95474999999</v>
      </c>
      <c r="S47" s="159"/>
      <c r="T47" s="16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</row>
    <row r="48" spans="1:188" s="174" customFormat="1" ht="15" customHeight="1" hidden="1">
      <c r="A48" s="138"/>
      <c r="B48" s="141" t="s">
        <v>26</v>
      </c>
      <c r="C48" s="222">
        <f>SUM(MENSYACUM!B57:B59)</f>
        <v>110576.28474999999</v>
      </c>
      <c r="D48" s="222">
        <f>SUM(MENSYACUM!C57:C59)</f>
        <v>6006.900000000001</v>
      </c>
      <c r="E48" s="222">
        <f>SUM(MENSYACUM!D57:D59)</f>
        <v>3251.3</v>
      </c>
      <c r="F48" s="222">
        <f>SUM(MENSYACUM!E57:E59)</f>
        <v>229.9</v>
      </c>
      <c r="G48" s="222">
        <f>SUM(MENSYACUM!F57:F59)</f>
        <v>90472</v>
      </c>
      <c r="H48" s="238">
        <f>SUM(MENSYACUM!G57:G59)</f>
        <v>10555.284749999999</v>
      </c>
      <c r="I48" s="222">
        <f>SUM(MENSYACUM!H57:H59)</f>
        <v>60.900000000000006</v>
      </c>
      <c r="J48" s="222">
        <f>SUM(MENSYACUM!I57:I59)</f>
        <v>1813613.4</v>
      </c>
      <c r="K48" s="222">
        <f>SUM(MENSYACUM!J57:J59)</f>
        <v>179261</v>
      </c>
      <c r="L48" s="222">
        <f>SUM(MENSYACUM!K57:K59)</f>
        <v>29013.9</v>
      </c>
      <c r="M48" s="222">
        <f>SUM(MENSYACUM!L57:L59)</f>
        <v>2093.5</v>
      </c>
      <c r="N48" s="222">
        <f>SUM(MENSYACUM!M57:M59)</f>
        <v>1168554.2</v>
      </c>
      <c r="O48" s="222">
        <f>SUM(MENSYACUM!N57:N59)</f>
        <v>422284.69999999995</v>
      </c>
      <c r="P48" s="222">
        <f>SUM(MENSYACUM!O57:O59)</f>
        <v>12406.1</v>
      </c>
      <c r="Q48" s="183">
        <f t="shared" si="6"/>
        <v>0</v>
      </c>
      <c r="R48" s="183">
        <f t="shared" si="8"/>
        <v>-10555.284749999992</v>
      </c>
      <c r="S48" s="172"/>
      <c r="T48" s="169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</row>
    <row r="49" spans="1:188" s="150" customFormat="1" ht="15" customHeight="1" hidden="1">
      <c r="A49" s="138"/>
      <c r="B49" s="141" t="s">
        <v>27</v>
      </c>
      <c r="C49" s="222">
        <f>SUM(MENSYACUM!B60:B62)</f>
        <v>115620.95975000001</v>
      </c>
      <c r="D49" s="222">
        <f>SUM(MENSYACUM!C60:C62)</f>
        <v>5949.9</v>
      </c>
      <c r="E49" s="222">
        <f>SUM(MENSYACUM!D60:D62)</f>
        <v>3376.4</v>
      </c>
      <c r="F49" s="222">
        <f>SUM(MENSYACUM!E60:E62)</f>
        <v>423.2</v>
      </c>
      <c r="G49" s="222">
        <f>SUM(MENSYACUM!F60:F62)</f>
        <v>94817.4</v>
      </c>
      <c r="H49" s="238">
        <f>SUM(MENSYACUM!G60:G62)</f>
        <v>10992.55975</v>
      </c>
      <c r="I49" s="222">
        <f>SUM(MENSYACUM!H60:H62)</f>
        <v>61.5</v>
      </c>
      <c r="J49" s="222">
        <f>SUM(MENSYACUM!I60:I62)</f>
        <v>1988309.9</v>
      </c>
      <c r="K49" s="222">
        <f>SUM(MENSYACUM!J60:J62)</f>
        <v>175697.9</v>
      </c>
      <c r="L49" s="222">
        <f>SUM(MENSYACUM!K60:K62)</f>
        <v>28819.4</v>
      </c>
      <c r="M49" s="222">
        <f>SUM(MENSYACUM!L60:L62)</f>
        <v>3120.5</v>
      </c>
      <c r="N49" s="222">
        <f>SUM(MENSYACUM!M60:M62)</f>
        <v>1332456.8</v>
      </c>
      <c r="O49" s="222">
        <f>SUM(MENSYACUM!N60:N62)</f>
        <v>436123.19999999995</v>
      </c>
      <c r="P49" s="222">
        <f>SUM(MENSYACUM!O60:O62)</f>
        <v>12092.1</v>
      </c>
      <c r="Q49" s="183">
        <f t="shared" si="6"/>
        <v>0</v>
      </c>
      <c r="R49" s="183">
        <f t="shared" si="8"/>
        <v>-10992.559750000015</v>
      </c>
      <c r="S49" s="159"/>
      <c r="T49" s="16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</row>
    <row r="50" spans="1:188" s="150" customFormat="1" ht="15" customHeight="1" hidden="1">
      <c r="A50" s="138">
        <v>2021</v>
      </c>
      <c r="B50" s="141" t="s">
        <v>24</v>
      </c>
      <c r="C50" s="222">
        <f>SUM(MENSYACUM!B63:B65)</f>
        <v>111286.7</v>
      </c>
      <c r="D50" s="222">
        <f>SUM(MENSYACUM!C63:C65)</f>
        <v>5946.9</v>
      </c>
      <c r="E50" s="222">
        <f>SUM(MENSYACUM!D63:D65)</f>
        <v>3082.3</v>
      </c>
      <c r="F50" s="222">
        <f>SUM(MENSYACUM!E63:E65)</f>
        <v>331.4</v>
      </c>
      <c r="G50" s="222">
        <f>SUM(MENSYACUM!F63:F65)</f>
        <v>91379.6</v>
      </c>
      <c r="H50" s="222">
        <f>SUM(MENSYACUM!G63:G65)</f>
        <v>10476.2</v>
      </c>
      <c r="I50" s="222">
        <f>SUM(MENSYACUM!H63:H65)</f>
        <v>70.3</v>
      </c>
      <c r="J50" s="222">
        <f>SUM(MENSYACUM!I63:I65)</f>
        <v>1962278</v>
      </c>
      <c r="K50" s="222">
        <f>SUM(MENSYACUM!J63:J65)</f>
        <v>162569.7</v>
      </c>
      <c r="L50" s="222">
        <f>SUM(MENSYACUM!K63:K65)</f>
        <v>28485.9</v>
      </c>
      <c r="M50" s="222">
        <f>SUM(MENSYACUM!L63:L65)</f>
        <v>2535.3999999999996</v>
      </c>
      <c r="N50" s="222">
        <f>SUM(MENSYACUM!M63:M65)</f>
        <v>1362059.7000000002</v>
      </c>
      <c r="O50" s="222">
        <f>SUM(MENSYACUM!N63:N65)</f>
        <v>394599.2</v>
      </c>
      <c r="P50" s="222">
        <f>SUM(MENSYACUM!O63:O65)</f>
        <v>12028.1</v>
      </c>
      <c r="Q50" s="183">
        <f t="shared" si="6"/>
        <v>0</v>
      </c>
      <c r="R50" s="183">
        <f t="shared" si="8"/>
        <v>-10476.199999999983</v>
      </c>
      <c r="S50" s="159"/>
      <c r="T50" s="16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</row>
    <row r="51" spans="1:188" s="150" customFormat="1" ht="15" customHeight="1" hidden="1">
      <c r="A51" s="179"/>
      <c r="B51" s="141" t="s">
        <v>25</v>
      </c>
      <c r="C51" s="222">
        <f>SUM(MENSYACUM!B66:B68)</f>
        <v>109427.29999999999</v>
      </c>
      <c r="D51" s="222">
        <f>SUM(MENSYACUM!C66:C68)</f>
        <v>6199.200000000001</v>
      </c>
      <c r="E51" s="222">
        <f>SUM(MENSYACUM!D66:D68)</f>
        <v>3316.2000000000003</v>
      </c>
      <c r="F51" s="222">
        <f>SUM(MENSYACUM!E66:E68)</f>
        <v>310</v>
      </c>
      <c r="G51" s="222">
        <f>SUM(MENSYACUM!F66:F68)</f>
        <v>88865.2</v>
      </c>
      <c r="H51" s="222">
        <f>SUM(MENSYACUM!G66:G68)</f>
        <v>10670.5</v>
      </c>
      <c r="I51" s="222">
        <f>SUM(MENSYACUM!H66:H68)</f>
        <v>66.2</v>
      </c>
      <c r="J51" s="222">
        <f>SUM(MENSYACUM!I66:I68)</f>
        <v>1862591.2</v>
      </c>
      <c r="K51" s="222">
        <f>SUM(MENSYACUM!J66:J68)</f>
        <v>179923.2</v>
      </c>
      <c r="L51" s="222">
        <f>SUM(MENSYACUM!K66:K68)</f>
        <v>31693.7</v>
      </c>
      <c r="M51" s="222">
        <f>SUM(MENSYACUM!L66:L68)</f>
        <v>2405.1</v>
      </c>
      <c r="N51" s="222">
        <f>SUM(MENSYACUM!M66:M68)</f>
        <v>1231892.4</v>
      </c>
      <c r="O51" s="222">
        <f>SUM(MENSYACUM!N66:N68)</f>
        <v>404607.9</v>
      </c>
      <c r="P51" s="222">
        <f>SUM(MENSYACUM!O66:O68)</f>
        <v>12068.900000000001</v>
      </c>
      <c r="Q51" s="183">
        <f t="shared" si="6"/>
        <v>0</v>
      </c>
      <c r="R51" s="183">
        <f t="shared" si="8"/>
        <v>-10670.499999999985</v>
      </c>
      <c r="S51" s="159"/>
      <c r="T51" s="16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</row>
    <row r="52" spans="1:188" s="150" customFormat="1" ht="15" customHeight="1" hidden="1">
      <c r="A52" s="138"/>
      <c r="B52" s="141" t="s">
        <v>26</v>
      </c>
      <c r="C52" s="222">
        <f>SUM(MENSYACUM!B69:B71)</f>
        <v>111437.5</v>
      </c>
      <c r="D52" s="222">
        <f>SUM(MENSYACUM!C69:C71)</f>
        <v>5106.599999999999</v>
      </c>
      <c r="E52" s="222">
        <f>SUM(MENSYACUM!D69:D71)</f>
        <v>3424.7</v>
      </c>
      <c r="F52" s="222">
        <f>SUM(MENSYACUM!E69:E71)</f>
        <v>218.39999999999998</v>
      </c>
      <c r="G52" s="222">
        <f>SUM(MENSYACUM!F69:F71)</f>
        <v>91652.6</v>
      </c>
      <c r="H52" s="222">
        <f>SUM(MENSYACUM!G69:G71)</f>
        <v>10972.8</v>
      </c>
      <c r="I52" s="222">
        <f>SUM(MENSYACUM!H69:H71)</f>
        <v>62.4</v>
      </c>
      <c r="J52" s="222">
        <f>SUM(MENSYACUM!I69:I71)</f>
        <v>1873464.8</v>
      </c>
      <c r="K52" s="222">
        <f>SUM(MENSYACUM!J69:J71)</f>
        <v>188642.90000000002</v>
      </c>
      <c r="L52" s="222">
        <f>SUM(MENSYACUM!K69:K71)</f>
        <v>30691.999999999996</v>
      </c>
      <c r="M52" s="222">
        <f>SUM(MENSYACUM!L69:L71)</f>
        <v>2033.7</v>
      </c>
      <c r="N52" s="222">
        <f>SUM(MENSYACUM!M69:M71)</f>
        <v>1216902.9000000001</v>
      </c>
      <c r="O52" s="222">
        <f>SUM(MENSYACUM!N69:N71)</f>
        <v>423261.9</v>
      </c>
      <c r="P52" s="222">
        <f>SUM(MENSYACUM!O69:O71)</f>
        <v>11931.4</v>
      </c>
      <c r="Q52" s="183">
        <f t="shared" si="6"/>
        <v>0</v>
      </c>
      <c r="R52" s="183">
        <f t="shared" si="8"/>
        <v>-10972.800000000003</v>
      </c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</row>
    <row r="53" spans="1:188" s="150" customFormat="1" ht="13.5" customHeight="1" hidden="1">
      <c r="A53" s="138"/>
      <c r="B53" s="141" t="s">
        <v>27</v>
      </c>
      <c r="C53" s="222">
        <f>SUM(MENSYACUM!B72:B74)</f>
        <v>116561.5</v>
      </c>
      <c r="D53" s="222">
        <f>SUM(MENSYACUM!C72:C74)</f>
        <v>4348.8</v>
      </c>
      <c r="E53" s="222">
        <f>SUM(MENSYACUM!D72:D74)</f>
        <v>3062.8</v>
      </c>
      <c r="F53" s="222">
        <f>SUM(MENSYACUM!E72:E74)</f>
        <v>419.20000000000005</v>
      </c>
      <c r="G53" s="222">
        <f>SUM(MENSYACUM!F72:F74)</f>
        <v>97326.9</v>
      </c>
      <c r="H53" s="222">
        <f>SUM(MENSYACUM!G72:G74)</f>
        <v>11338.8</v>
      </c>
      <c r="I53" s="222">
        <f>SUM(MENSYACUM!H72:H74)</f>
        <v>65</v>
      </c>
      <c r="J53" s="222">
        <f>SUM(MENSYACUM!I72:I74)</f>
        <v>2007091.2999999998</v>
      </c>
      <c r="K53" s="222">
        <f>SUM(MENSYACUM!J72:J74)</f>
        <v>186743.5</v>
      </c>
      <c r="L53" s="222">
        <f>SUM(MENSYACUM!K72:K74)</f>
        <v>29514.3</v>
      </c>
      <c r="M53" s="222">
        <f>SUM(MENSYACUM!L72:L74)</f>
        <v>3153.1</v>
      </c>
      <c r="N53" s="222">
        <f>SUM(MENSYACUM!M72:M74)</f>
        <v>1369203.3</v>
      </c>
      <c r="O53" s="222">
        <f>SUM(MENSYACUM!N72:N74)</f>
        <v>406984.8</v>
      </c>
      <c r="P53" s="222">
        <f>SUM(MENSYACUM!O72:O74)</f>
        <v>11492.300000000001</v>
      </c>
      <c r="Q53" s="183">
        <f t="shared" si="6"/>
        <v>0</v>
      </c>
      <c r="R53" s="183">
        <f t="shared" si="8"/>
        <v>-11338.800000000003</v>
      </c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</row>
    <row r="54" spans="1:188" s="150" customFormat="1" ht="13.5" customHeight="1">
      <c r="A54" s="138">
        <v>2022</v>
      </c>
      <c r="B54" s="141" t="s">
        <v>24</v>
      </c>
      <c r="C54" s="222">
        <f>SUM(MENSYACUM!B75:B77)</f>
        <v>122876.5</v>
      </c>
      <c r="D54" s="222">
        <f>SUM(MENSYACUM!C75:C77)</f>
        <v>4703.1</v>
      </c>
      <c r="E54" s="222">
        <f>SUM(MENSYACUM!D75:D77)</f>
        <v>2674.2</v>
      </c>
      <c r="F54" s="222">
        <f>SUM(MENSYACUM!E75:E77)</f>
        <v>353.9</v>
      </c>
      <c r="G54" s="222">
        <f>SUM(MENSYACUM!F75:F77)</f>
        <v>104006</v>
      </c>
      <c r="H54" s="222">
        <f>SUM(MENSYACUM!G75:G77)</f>
        <v>11075.8</v>
      </c>
      <c r="I54" s="222">
        <f>SUM(MENSYACUM!H75:H77)</f>
        <v>63.50000000000001</v>
      </c>
      <c r="J54" s="222">
        <f>SUM(MENSYACUM!I75:I77)</f>
        <v>2036105.9000000001</v>
      </c>
      <c r="K54" s="222">
        <f>SUM(MENSYACUM!J75:J77)</f>
        <v>174646.5</v>
      </c>
      <c r="L54" s="222">
        <f>SUM(MENSYACUM!K75:K77)</f>
        <v>27376.8</v>
      </c>
      <c r="M54" s="222">
        <f>SUM(MENSYACUM!L75:L77)</f>
        <v>2978.1</v>
      </c>
      <c r="N54" s="222">
        <f>SUM(MENSYACUM!M75:M77)</f>
        <v>1412614.1</v>
      </c>
      <c r="O54" s="222">
        <f>SUM(MENSYACUM!N75:N77)</f>
        <v>407104.10000000003</v>
      </c>
      <c r="P54" s="222">
        <f>SUM(MENSYACUM!O75:O77)</f>
        <v>11386.3</v>
      </c>
      <c r="Q54" s="183"/>
      <c r="R54" s="183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</row>
    <row r="55" spans="1:188" s="150" customFormat="1" ht="13.5" customHeight="1">
      <c r="A55" s="138"/>
      <c r="B55" s="141" t="s">
        <v>25</v>
      </c>
      <c r="C55" s="222">
        <f>SUM(MENSYACUM!B78:B80)</f>
        <v>109028.7</v>
      </c>
      <c r="D55" s="222">
        <f>SUM(MENSYACUM!C78:C80)</f>
        <v>5250.6</v>
      </c>
      <c r="E55" s="222">
        <f>SUM(MENSYACUM!D78:D80)</f>
        <v>3328.2999999999997</v>
      </c>
      <c r="F55" s="222">
        <f>SUM(MENSYACUM!E78:E80)</f>
        <v>343.8</v>
      </c>
      <c r="G55" s="222">
        <f>SUM(MENSYACUM!F78:F80)</f>
        <v>88817.1</v>
      </c>
      <c r="H55" s="222">
        <f>SUM(MENSYACUM!G78:G80)</f>
        <v>11233.3</v>
      </c>
      <c r="I55" s="222">
        <f>SUM(MENSYACUM!H78:H80)</f>
        <v>55.6</v>
      </c>
      <c r="J55" s="222">
        <f>SUM(MENSYACUM!I78:I80)</f>
        <v>1849541.6</v>
      </c>
      <c r="K55" s="222">
        <f>SUM(MENSYACUM!J78:J80)</f>
        <v>192322.6</v>
      </c>
      <c r="L55" s="222">
        <f>SUM(MENSYACUM!K78:K80)</f>
        <v>33577.6</v>
      </c>
      <c r="M55" s="222">
        <f>SUM(MENSYACUM!L78:L80)</f>
        <v>2844.2</v>
      </c>
      <c r="N55" s="222">
        <f>SUM(MENSYACUM!M78:M80)</f>
        <v>1202464.5</v>
      </c>
      <c r="O55" s="222">
        <f>SUM(MENSYACUM!N78:N80)</f>
        <v>407725</v>
      </c>
      <c r="P55" s="222">
        <f>SUM(MENSYACUM!O78:O80)</f>
        <v>10607.7</v>
      </c>
      <c r="Q55" s="183"/>
      <c r="R55" s="183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</row>
    <row r="56" spans="1:188" s="150" customFormat="1" ht="13.5" customHeight="1">
      <c r="A56" s="138"/>
      <c r="B56" s="141" t="s">
        <v>26</v>
      </c>
      <c r="C56" s="222">
        <f>SUM(MENSYACUM!B81:B83)</f>
        <v>105350.20000000001</v>
      </c>
      <c r="D56" s="222">
        <f>SUM(MENSYACUM!C81:C83)</f>
        <v>5252.5</v>
      </c>
      <c r="E56" s="222">
        <f>SUM(MENSYACUM!D81:D83)</f>
        <v>3262.1</v>
      </c>
      <c r="F56" s="222">
        <f>SUM(MENSYACUM!E81:E83)</f>
        <v>280.79999999999995</v>
      </c>
      <c r="G56" s="222">
        <f>SUM(MENSYACUM!F81:F83)</f>
        <v>84093.3</v>
      </c>
      <c r="H56" s="222">
        <f>SUM(MENSYACUM!G81:G83)</f>
        <v>12402.3</v>
      </c>
      <c r="I56" s="222">
        <f>SUM(MENSYACUM!H81:H83)</f>
        <v>59.2</v>
      </c>
      <c r="J56" s="222">
        <f>SUM(MENSYACUM!I81:I83)</f>
        <v>1765375.2000000002</v>
      </c>
      <c r="K56" s="222">
        <f>SUM(MENSYACUM!J81:J83)</f>
        <v>191121.8</v>
      </c>
      <c r="L56" s="222">
        <f>SUM(MENSYACUM!K81:K83)</f>
        <v>30263.399999999998</v>
      </c>
      <c r="M56" s="222">
        <f>SUM(MENSYACUM!L81:L83)</f>
        <v>2517.2</v>
      </c>
      <c r="N56" s="222">
        <f>SUM(MENSYACUM!M81:M83)</f>
        <v>1114806.3</v>
      </c>
      <c r="O56" s="222">
        <f>SUM(MENSYACUM!N81:N83)</f>
        <v>416833.5</v>
      </c>
      <c r="P56" s="222">
        <f>SUM(MENSYACUM!O81:O83)</f>
        <v>9833</v>
      </c>
      <c r="Q56" s="183"/>
      <c r="R56" s="183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</row>
    <row r="57" spans="1:188" s="150" customFormat="1" ht="13.5" customHeight="1">
      <c r="A57" s="138"/>
      <c r="B57" s="141" t="s">
        <v>27</v>
      </c>
      <c r="C57" s="222">
        <f>SUM(MENSYACUM!B84:B86)</f>
        <v>114262.4</v>
      </c>
      <c r="D57" s="222">
        <f>SUM(MENSYACUM!C84:C86)</f>
        <v>4644.1</v>
      </c>
      <c r="E57" s="222">
        <f>SUM(MENSYACUM!D84:D86)</f>
        <v>2699.8999999999996</v>
      </c>
      <c r="F57" s="222">
        <f>SUM(MENSYACUM!E84:E86)</f>
        <v>372.2</v>
      </c>
      <c r="G57" s="222">
        <f>SUM(MENSYACUM!F84:F86)</f>
        <v>93961.5</v>
      </c>
      <c r="H57" s="222">
        <f>SUM(MENSYACUM!G84:G86)</f>
        <v>12536.1</v>
      </c>
      <c r="I57" s="222">
        <f>SUM(MENSYACUM!H84:H86)</f>
        <v>48.599999999999994</v>
      </c>
      <c r="J57" s="222">
        <f>SUM(MENSYACUM!I84:I86)</f>
        <v>1915012.9999999998</v>
      </c>
      <c r="K57" s="222">
        <f>SUM(MENSYACUM!J84:J86)</f>
        <v>175657.3</v>
      </c>
      <c r="L57" s="222">
        <f>SUM(MENSYACUM!K84:K86)</f>
        <v>28593.5</v>
      </c>
      <c r="M57" s="222">
        <f>SUM(MENSYACUM!L84:L86)</f>
        <v>3066.2</v>
      </c>
      <c r="N57" s="222">
        <f>SUM(MENSYACUM!M84:M86)</f>
        <v>1297517.1</v>
      </c>
      <c r="O57" s="222">
        <f>SUM(MENSYACUM!N84:N86)</f>
        <v>401077.10000000003</v>
      </c>
      <c r="P57" s="222">
        <f>SUM(MENSYACUM!O84:O86)</f>
        <v>9101.8</v>
      </c>
      <c r="Q57" s="183"/>
      <c r="R57" s="183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</row>
    <row r="58" spans="1:188" s="150" customFormat="1" ht="13.5" customHeight="1">
      <c r="A58" s="138">
        <v>2023</v>
      </c>
      <c r="B58" s="141" t="s">
        <v>24</v>
      </c>
      <c r="C58" s="222">
        <f>SUM(MENSYACUM!B87:B89)</f>
        <v>111015.045</v>
      </c>
      <c r="D58" s="222">
        <f>SUM(MENSYACUM!C87:C89)</f>
        <v>3804.6000000000004</v>
      </c>
      <c r="E58" s="222">
        <f>SUM(MENSYACUM!D87:D89)</f>
        <v>2157.1</v>
      </c>
      <c r="F58" s="222">
        <f>SUM(MENSYACUM!E87:E89)</f>
        <v>249.7</v>
      </c>
      <c r="G58" s="222">
        <f>SUM(MENSYACUM!F87:F89)</f>
        <v>92554.5</v>
      </c>
      <c r="H58" s="222">
        <f>SUM(MENSYACUM!G87:G89)</f>
        <v>12207.3</v>
      </c>
      <c r="I58" s="222">
        <f>SUM(MENSYACUM!H87:H89)</f>
        <v>41.845</v>
      </c>
      <c r="J58" s="222">
        <f>SUM(MENSYACUM!I87:I89)</f>
        <v>1959216.0999999999</v>
      </c>
      <c r="K58" s="222">
        <f>SUM(MENSYACUM!J87:J89)</f>
        <v>164472.1</v>
      </c>
      <c r="L58" s="222">
        <f>SUM(MENSYACUM!K87:K89)</f>
        <v>26347.6</v>
      </c>
      <c r="M58" s="222">
        <f>SUM(MENSYACUM!L87:L89)</f>
        <v>2442.2</v>
      </c>
      <c r="N58" s="222">
        <f>SUM(MENSYACUM!M87:M89)</f>
        <v>1322579.6</v>
      </c>
      <c r="O58" s="222">
        <f>SUM(MENSYACUM!N87:N89)</f>
        <v>433656.99999999994</v>
      </c>
      <c r="P58" s="222">
        <f>SUM(MENSYACUM!O87:O89)</f>
        <v>9717.6</v>
      </c>
      <c r="Q58" s="183"/>
      <c r="R58" s="183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</row>
    <row r="59" spans="1:188" s="150" customFormat="1" ht="13.5" customHeight="1">
      <c r="A59" s="138"/>
      <c r="B59" s="141" t="s">
        <v>25</v>
      </c>
      <c r="C59" s="222">
        <f>SUM(MENSYACUM!B90:B92)</f>
        <v>93455.5</v>
      </c>
      <c r="D59" s="222">
        <f>SUM(MENSYACUM!C90:C92)</f>
        <v>4117.1</v>
      </c>
      <c r="E59" s="222">
        <f>SUM(MENSYACUM!D90:D92)</f>
        <v>2139.5</v>
      </c>
      <c r="F59" s="222">
        <f>SUM(MENSYACUM!E90:E92)</f>
        <v>224.1</v>
      </c>
      <c r="G59" s="222">
        <f>SUM(MENSYACUM!F90:F92)</f>
        <v>73653.6</v>
      </c>
      <c r="H59" s="222">
        <f>SUM(MENSYACUM!G90:G92)</f>
        <v>13269.900000000001</v>
      </c>
      <c r="I59" s="222">
        <f>SUM(MENSYACUM!H90:H92)</f>
        <v>51.3</v>
      </c>
      <c r="J59" s="222">
        <f>SUM(MENSYACUM!I90:I92)</f>
        <v>1803910.5</v>
      </c>
      <c r="K59" s="222">
        <f>SUM(MENSYACUM!J90:J92)</f>
        <v>176288.09999999998</v>
      </c>
      <c r="L59" s="222">
        <f>SUM(MENSYACUM!K90:K92)</f>
        <v>31083.8</v>
      </c>
      <c r="M59" s="222">
        <f>SUM(MENSYACUM!L90:L92)</f>
        <v>2317.4</v>
      </c>
      <c r="N59" s="222">
        <f>SUM(MENSYACUM!M90:M92)</f>
        <v>1161630.1</v>
      </c>
      <c r="O59" s="222">
        <f>SUM(MENSYACUM!N90:N92)</f>
        <v>423060.69999999995</v>
      </c>
      <c r="P59" s="222">
        <f>SUM(MENSYACUM!O90:O92)</f>
        <v>9530.400000000001</v>
      </c>
      <c r="Q59" s="183"/>
      <c r="R59" s="183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</row>
    <row r="60" spans="1:188" s="150" customFormat="1" ht="13.5" customHeight="1">
      <c r="A60" s="138"/>
      <c r="B60" s="141" t="s">
        <v>26</v>
      </c>
      <c r="C60" s="222">
        <f>SUM(MENSYACUM!B93:B95)</f>
        <v>100182.19999999998</v>
      </c>
      <c r="D60" s="222">
        <f>SUM(MENSYACUM!C93:C95)</f>
        <v>4338.3</v>
      </c>
      <c r="E60" s="222">
        <f>SUM(MENSYACUM!D93:D95)</f>
        <v>2106.3</v>
      </c>
      <c r="F60" s="222">
        <f>SUM(MENSYACUM!E93:E95)</f>
        <v>165.89999999999998</v>
      </c>
      <c r="G60" s="222">
        <f>SUM(MENSYACUM!F93:F95)</f>
        <v>81246.79999999999</v>
      </c>
      <c r="H60" s="222">
        <f>SUM(MENSYACUM!G93:G95)</f>
        <v>12280.9</v>
      </c>
      <c r="I60" s="222">
        <f>SUM(MENSYACUM!H93:H95)</f>
        <v>44</v>
      </c>
      <c r="J60" s="222">
        <f>SUM(MENSYACUM!I93:I95)</f>
        <v>1744451.4</v>
      </c>
      <c r="K60" s="222">
        <f>SUM(MENSYACUM!J93:J95)</f>
        <v>177597.8</v>
      </c>
      <c r="L60" s="222">
        <f>SUM(MENSYACUM!K93:K95)</f>
        <v>25016.6</v>
      </c>
      <c r="M60" s="222">
        <f>SUM(MENSYACUM!L93:L95)</f>
        <v>1791.5</v>
      </c>
      <c r="N60" s="222">
        <f>SUM(MENSYACUM!M93:M95)</f>
        <v>1097541.9</v>
      </c>
      <c r="O60" s="222">
        <f>SUM(MENSYACUM!N93:N95)</f>
        <v>433450.9</v>
      </c>
      <c r="P60" s="222">
        <f>SUM(MENSYACUM!O93:O95)</f>
        <v>9052.699999999999</v>
      </c>
      <c r="Q60" s="183"/>
      <c r="R60" s="183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7"/>
      <c r="FM60" s="147"/>
      <c r="FN60" s="147"/>
      <c r="FO60" s="147"/>
      <c r="FP60" s="147"/>
      <c r="FQ60" s="147"/>
      <c r="FR60" s="147"/>
      <c r="FS60" s="147"/>
      <c r="FT60" s="147"/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7"/>
      <c r="GF60" s="147"/>
    </row>
    <row r="61" spans="1:188" s="150" customFormat="1" ht="13.5" customHeight="1">
      <c r="A61" s="138"/>
      <c r="B61" s="141" t="s">
        <v>27</v>
      </c>
      <c r="C61" s="222">
        <f>SUM(MENSYACUM!B96:B98)</f>
        <v>106988.90000000001</v>
      </c>
      <c r="D61" s="222">
        <f>SUM(MENSYACUM!C96:C98)</f>
        <v>4013.0000000000005</v>
      </c>
      <c r="E61" s="222">
        <f>SUM(MENSYACUM!D96:D98)</f>
        <v>1839.2000000000003</v>
      </c>
      <c r="F61" s="222">
        <f>SUM(MENSYACUM!E96:E98)</f>
        <v>265.79999999999995</v>
      </c>
      <c r="G61" s="222">
        <f>SUM(MENSYACUM!F96:F98)</f>
        <v>87902.2</v>
      </c>
      <c r="H61" s="222">
        <f>SUM(MENSYACUM!G96:G98)</f>
        <v>12925.8</v>
      </c>
      <c r="I61" s="222">
        <f>SUM(MENSYACUM!H96:H98)</f>
        <v>42.9</v>
      </c>
      <c r="J61" s="222">
        <f>SUM(MENSYACUM!I96:I98)</f>
        <v>1910139.1</v>
      </c>
      <c r="K61" s="222">
        <f>SUM(MENSYACUM!J96:J98)</f>
        <v>176510.59999999998</v>
      </c>
      <c r="L61" s="222">
        <f>SUM(MENSYACUM!K96:K98)</f>
        <v>23718.300000000003</v>
      </c>
      <c r="M61" s="222">
        <f>SUM(MENSYACUM!L96:L98)</f>
        <v>2891.1</v>
      </c>
      <c r="N61" s="222">
        <f>SUM(MENSYACUM!M96:M98)</f>
        <v>1270106</v>
      </c>
      <c r="O61" s="222">
        <f>SUM(MENSYACUM!N96:N98)</f>
        <v>428257</v>
      </c>
      <c r="P61" s="222">
        <f>SUM(MENSYACUM!O96:O98)</f>
        <v>8656.099999999999</v>
      </c>
      <c r="Q61" s="183"/>
      <c r="R61" s="183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</row>
    <row r="62" spans="1:188" s="150" customFormat="1" ht="13.5" customHeight="1" hidden="1">
      <c r="A62" s="138">
        <v>2019</v>
      </c>
      <c r="B62" s="138" t="s">
        <v>28</v>
      </c>
      <c r="C62" s="225">
        <f>+MENSYACUM!B39</f>
        <v>37086.55625</v>
      </c>
      <c r="D62" s="225">
        <f>+MENSYACUM!C39</f>
        <v>2055.6</v>
      </c>
      <c r="E62" s="225">
        <f>+MENSYACUM!D39</f>
        <v>686.4</v>
      </c>
      <c r="F62" s="225">
        <f>+MENSYACUM!E39</f>
        <v>170</v>
      </c>
      <c r="G62" s="225">
        <f>+MENSYACUM!F39</f>
        <v>31223.8</v>
      </c>
      <c r="H62" s="225">
        <f>+MENSYACUM!G39</f>
        <v>2879.55625</v>
      </c>
      <c r="I62" s="225">
        <f>+MENSYACUM!H39</f>
        <v>71.2</v>
      </c>
      <c r="J62" s="225">
        <f>+MENSYACUM!I39</f>
        <v>688585.1</v>
      </c>
      <c r="K62" s="225">
        <f>+MENSYACUM!J39</f>
        <v>56257.4</v>
      </c>
      <c r="L62" s="225">
        <f>+MENSYACUM!K39</f>
        <v>8123.7</v>
      </c>
      <c r="M62" s="225">
        <f>+MENSYACUM!L39</f>
        <v>907.6</v>
      </c>
      <c r="N62" s="225">
        <f>+MENSYACUM!M39</f>
        <v>469303.8</v>
      </c>
      <c r="O62" s="225">
        <f>+MENSYACUM!N39</f>
        <v>149214</v>
      </c>
      <c r="P62" s="225">
        <f>+MENSYACUM!O39</f>
        <v>4778.6</v>
      </c>
      <c r="Q62" s="183">
        <f aca="true" t="shared" si="9" ref="Q62:Q91">+K62+L62+M62+N62+P62-J62</f>
        <v>-149214</v>
      </c>
      <c r="R62" s="183">
        <f aca="true" t="shared" si="10" ref="R62:R91">+D62+E62+F62+G62+I62-C62</f>
        <v>-2879.5562500000015</v>
      </c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</row>
    <row r="63" spans="1:188" s="150" customFormat="1" ht="13.5" customHeight="1" hidden="1">
      <c r="A63" s="138"/>
      <c r="B63" s="138" t="s">
        <v>29</v>
      </c>
      <c r="C63" s="225">
        <f>+MENSYACUM!B40</f>
        <v>32344.21525</v>
      </c>
      <c r="D63" s="225">
        <f>+MENSYACUM!C40</f>
        <v>1808.4</v>
      </c>
      <c r="E63" s="225">
        <f>+MENSYACUM!D40</f>
        <v>747.4</v>
      </c>
      <c r="F63" s="225">
        <f>+MENSYACUM!E40</f>
        <v>85.4</v>
      </c>
      <c r="G63" s="225">
        <f>+MENSYACUM!F40</f>
        <v>27034.7</v>
      </c>
      <c r="H63" s="225">
        <f>+MENSYACUM!G40</f>
        <v>2618.81525</v>
      </c>
      <c r="I63" s="225">
        <f>+MENSYACUM!H40</f>
        <v>49.5</v>
      </c>
      <c r="J63" s="225">
        <f>+MENSYACUM!I40</f>
        <v>619629.8</v>
      </c>
      <c r="K63" s="225">
        <f>+MENSYACUM!J40</f>
        <v>50678.7</v>
      </c>
      <c r="L63" s="225">
        <f>+MENSYACUM!K40</f>
        <v>8457.7</v>
      </c>
      <c r="M63" s="225">
        <f>+MENSYACUM!L40</f>
        <v>842.6</v>
      </c>
      <c r="N63" s="225">
        <f>+MENSYACUM!M40</f>
        <v>416068.4</v>
      </c>
      <c r="O63" s="225">
        <f>+MENSYACUM!N40</f>
        <v>139274.6</v>
      </c>
      <c r="P63" s="225">
        <f>+MENSYACUM!O40</f>
        <v>4307.8</v>
      </c>
      <c r="Q63" s="183">
        <f t="shared" si="9"/>
        <v>-139274.60000000003</v>
      </c>
      <c r="R63" s="183">
        <f t="shared" si="10"/>
        <v>-2618.8152499999997</v>
      </c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</row>
    <row r="64" spans="1:188" s="150" customFormat="1" ht="13.5" customHeight="1" hidden="1">
      <c r="A64" s="138"/>
      <c r="B64" s="138" t="s">
        <v>30</v>
      </c>
      <c r="C64" s="225">
        <f>+MENSYACUM!B41</f>
        <v>30240.69425</v>
      </c>
      <c r="D64" s="225">
        <f>+MENSYACUM!C41</f>
        <v>2043</v>
      </c>
      <c r="E64" s="225">
        <f>+MENSYACUM!D41</f>
        <v>933.7</v>
      </c>
      <c r="F64" s="225">
        <f>+MENSYACUM!E41</f>
        <v>98</v>
      </c>
      <c r="G64" s="225">
        <f>+MENSYACUM!F41</f>
        <v>24468.2</v>
      </c>
      <c r="H64" s="225">
        <f>+MENSYACUM!G41</f>
        <v>2652.59425</v>
      </c>
      <c r="I64" s="225">
        <f>+MENSYACUM!H41</f>
        <v>45.2</v>
      </c>
      <c r="J64" s="225">
        <f>+MENSYACUM!I41</f>
        <v>591811.6</v>
      </c>
      <c r="K64" s="225">
        <f>+MENSYACUM!J41</f>
        <v>53664.8</v>
      </c>
      <c r="L64" s="225">
        <f>+MENSYACUM!K41</f>
        <v>9618.8</v>
      </c>
      <c r="M64" s="225">
        <f>+MENSYACUM!L41</f>
        <v>996.4</v>
      </c>
      <c r="N64" s="225">
        <f>+MENSYACUM!M41</f>
        <v>383636.3</v>
      </c>
      <c r="O64" s="225">
        <f>+MENSYACUM!N41</f>
        <v>139597.2</v>
      </c>
      <c r="P64" s="225">
        <f>+MENSYACUM!O41</f>
        <v>4298.1</v>
      </c>
      <c r="Q64" s="183">
        <f t="shared" si="9"/>
        <v>-139597.2</v>
      </c>
      <c r="R64" s="183">
        <f t="shared" si="10"/>
        <v>-2652.5942499999983</v>
      </c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</row>
    <row r="65" spans="1:188" s="150" customFormat="1" ht="13.5" customHeight="1" hidden="1">
      <c r="A65" s="138"/>
      <c r="B65" s="138" t="s">
        <v>31</v>
      </c>
      <c r="C65" s="225">
        <f>+MENSYACUM!B42</f>
        <v>30995.20725</v>
      </c>
      <c r="D65" s="225">
        <f>+MENSYACUM!C42</f>
        <v>2161.5</v>
      </c>
      <c r="E65" s="225">
        <f>+MENSYACUM!D42</f>
        <v>1169.6</v>
      </c>
      <c r="F65" s="225">
        <f>+MENSYACUM!E42</f>
        <v>96</v>
      </c>
      <c r="G65" s="225">
        <f>+MENSYACUM!F42</f>
        <v>24766.7</v>
      </c>
      <c r="H65" s="225">
        <f>+MENSYACUM!G42</f>
        <v>2781.30725</v>
      </c>
      <c r="I65" s="225">
        <f>+MENSYACUM!H42</f>
        <v>20.1</v>
      </c>
      <c r="J65" s="225">
        <f>+MENSYACUM!I42</f>
        <v>588707.1</v>
      </c>
      <c r="K65" s="225">
        <f>+MENSYACUM!J42</f>
        <v>55379.7</v>
      </c>
      <c r="L65" s="225">
        <f>+MENSYACUM!K42</f>
        <v>12442.5</v>
      </c>
      <c r="M65" s="225">
        <f>+MENSYACUM!L42</f>
        <v>949.6</v>
      </c>
      <c r="N65" s="225">
        <f>+MENSYACUM!M42</f>
        <v>371966.7</v>
      </c>
      <c r="O65" s="225">
        <f>+MENSYACUM!N42</f>
        <v>143364</v>
      </c>
      <c r="P65" s="225">
        <f>+MENSYACUM!O42</f>
        <v>4604.6</v>
      </c>
      <c r="Q65" s="183">
        <f t="shared" si="9"/>
        <v>-143364</v>
      </c>
      <c r="R65" s="183">
        <f t="shared" si="10"/>
        <v>-2781.3072500000017</v>
      </c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  <c r="FT65" s="147"/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</row>
    <row r="66" spans="1:188" s="150" customFormat="1" ht="13.5" customHeight="1" hidden="1">
      <c r="A66" s="138"/>
      <c r="B66" s="138" t="s">
        <v>32</v>
      </c>
      <c r="C66" s="225">
        <f>+MENSYACUM!B43</f>
        <v>32569.49225</v>
      </c>
      <c r="D66" s="225">
        <f>+MENSYACUM!C43</f>
        <v>2417.1</v>
      </c>
      <c r="E66" s="225">
        <f>+MENSYACUM!D43</f>
        <v>1166.7</v>
      </c>
      <c r="F66" s="225">
        <f>+MENSYACUM!E43</f>
        <v>89.3</v>
      </c>
      <c r="G66" s="225">
        <f>+MENSYACUM!F43</f>
        <v>26162.5</v>
      </c>
      <c r="H66" s="225">
        <f>+MENSYACUM!G43</f>
        <v>2716.39225</v>
      </c>
      <c r="I66" s="225">
        <f>+MENSYACUM!H43</f>
        <v>17.5</v>
      </c>
      <c r="J66" s="225">
        <f>+MENSYACUM!I43</f>
        <v>621176.1</v>
      </c>
      <c r="K66" s="225">
        <f>+MENSYACUM!J43</f>
        <v>63505</v>
      </c>
      <c r="L66" s="225">
        <f>+MENSYACUM!K43</f>
        <v>10855.9</v>
      </c>
      <c r="M66" s="225">
        <f>+MENSYACUM!L43</f>
        <v>777.7</v>
      </c>
      <c r="N66" s="225">
        <f>+MENSYACUM!M43</f>
        <v>393818.2</v>
      </c>
      <c r="O66" s="225">
        <f>+MENSYACUM!N43</f>
        <v>147609.4</v>
      </c>
      <c r="P66" s="225">
        <f>+MENSYACUM!O43</f>
        <v>4609.9</v>
      </c>
      <c r="Q66" s="183">
        <f t="shared" si="9"/>
        <v>-147609.39999999997</v>
      </c>
      <c r="R66" s="183">
        <f t="shared" si="10"/>
        <v>-2716.392250000001</v>
      </c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147"/>
      <c r="FK66" s="147"/>
      <c r="FL66" s="147"/>
      <c r="FM66" s="147"/>
      <c r="FN66" s="147"/>
      <c r="FO66" s="147"/>
      <c r="FP66" s="147"/>
      <c r="FQ66" s="147"/>
      <c r="FR66" s="147"/>
      <c r="FS66" s="147"/>
      <c r="FT66" s="147"/>
      <c r="FU66" s="147"/>
      <c r="FV66" s="147"/>
      <c r="FW66" s="147"/>
      <c r="FX66" s="147"/>
      <c r="FY66" s="147"/>
      <c r="FZ66" s="147"/>
      <c r="GA66" s="147"/>
      <c r="GB66" s="147"/>
      <c r="GC66" s="147"/>
      <c r="GD66" s="147"/>
      <c r="GE66" s="147"/>
      <c r="GF66" s="147"/>
    </row>
    <row r="67" spans="1:188" s="150" customFormat="1" ht="13.5" customHeight="1" hidden="1">
      <c r="A67" s="138"/>
      <c r="B67" s="138" t="s">
        <v>33</v>
      </c>
      <c r="C67" s="225">
        <f>+MENSYACUM!B44</f>
        <v>29982.147249999998</v>
      </c>
      <c r="D67" s="225">
        <f>+MENSYACUM!C44</f>
        <v>1992.3</v>
      </c>
      <c r="E67" s="225">
        <f>+MENSYACUM!D44</f>
        <v>1222.6</v>
      </c>
      <c r="F67" s="225">
        <f>+MENSYACUM!E44</f>
        <v>79.4</v>
      </c>
      <c r="G67" s="225">
        <f>+MENSYACUM!F44</f>
        <v>24124.5</v>
      </c>
      <c r="H67" s="225">
        <f>+MENSYACUM!G44</f>
        <v>2544.04725</v>
      </c>
      <c r="I67" s="225">
        <f>+MENSYACUM!H44</f>
        <v>19.3</v>
      </c>
      <c r="J67" s="225">
        <f>+MENSYACUM!I44</f>
        <v>551840</v>
      </c>
      <c r="K67" s="225">
        <f>+MENSYACUM!J44</f>
        <v>55617.7</v>
      </c>
      <c r="L67" s="225">
        <f>+MENSYACUM!K44</f>
        <v>10556</v>
      </c>
      <c r="M67" s="225">
        <f>+MENSYACUM!L44</f>
        <v>702.6</v>
      </c>
      <c r="N67" s="225">
        <f>+MENSYACUM!M44</f>
        <v>343690.4</v>
      </c>
      <c r="O67" s="225">
        <f>+MENSYACUM!N44</f>
        <v>137119.9</v>
      </c>
      <c r="P67" s="225">
        <f>+MENSYACUM!O44</f>
        <v>4153.4</v>
      </c>
      <c r="Q67" s="183">
        <f t="shared" si="9"/>
        <v>-137119.89999999997</v>
      </c>
      <c r="R67" s="183">
        <f t="shared" si="10"/>
        <v>-2544.0472499999996</v>
      </c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</row>
    <row r="68" spans="1:188" s="150" customFormat="1" ht="13.5" customHeight="1" hidden="1">
      <c r="A68" s="138"/>
      <c r="B68" s="138" t="s">
        <v>34</v>
      </c>
      <c r="C68" s="225">
        <f>+MENSYACUM!B45</f>
        <v>35360.64125</v>
      </c>
      <c r="D68" s="225">
        <f>+MENSYACUM!C45</f>
        <v>2283.9</v>
      </c>
      <c r="E68" s="225">
        <f>+MENSYACUM!D45</f>
        <v>1364</v>
      </c>
      <c r="F68" s="225">
        <f>+MENSYACUM!E45</f>
        <v>89.9</v>
      </c>
      <c r="G68" s="225">
        <f>+MENSYACUM!F45</f>
        <v>28686.4</v>
      </c>
      <c r="H68" s="225">
        <f>+MENSYACUM!G45</f>
        <v>2913.14125</v>
      </c>
      <c r="I68" s="225">
        <f>+MENSYACUM!H45</f>
        <v>23.3</v>
      </c>
      <c r="J68" s="225">
        <f>+MENSYACUM!I45</f>
        <v>593059.8</v>
      </c>
      <c r="K68" s="225">
        <f>+MENSYACUM!J45</f>
        <v>62179.9</v>
      </c>
      <c r="L68" s="225">
        <f>+MENSYACUM!K45</f>
        <v>11032.6</v>
      </c>
      <c r="M68" s="225">
        <f>+MENSYACUM!L45</f>
        <v>745.5</v>
      </c>
      <c r="N68" s="225">
        <f>+MENSYACUM!M45</f>
        <v>369124.4</v>
      </c>
      <c r="O68" s="225">
        <f>+MENSYACUM!N45</f>
        <v>145363.9</v>
      </c>
      <c r="P68" s="225">
        <f>+MENSYACUM!O45</f>
        <v>4613.5</v>
      </c>
      <c r="Q68" s="183">
        <f t="shared" si="9"/>
        <v>-145363.90000000002</v>
      </c>
      <c r="R68" s="183">
        <f t="shared" si="10"/>
        <v>-2913.1412500000006</v>
      </c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</row>
    <row r="69" spans="1:188" s="150" customFormat="1" ht="13.5" customHeight="1" hidden="1">
      <c r="A69" s="138"/>
      <c r="B69" s="138" t="s">
        <v>35</v>
      </c>
      <c r="C69" s="225">
        <f>+MENSYACUM!B46</f>
        <v>31003.15725</v>
      </c>
      <c r="D69" s="225">
        <f>+MENSYACUM!C46</f>
        <v>2235</v>
      </c>
      <c r="E69" s="225">
        <f>+MENSYACUM!D46</f>
        <v>1396.6</v>
      </c>
      <c r="F69" s="225">
        <f>+MENSYACUM!E46</f>
        <v>80.6</v>
      </c>
      <c r="G69" s="225">
        <f>+MENSYACUM!F46</f>
        <v>24383.5</v>
      </c>
      <c r="H69" s="225">
        <f>+MENSYACUM!G46</f>
        <v>2889.25725</v>
      </c>
      <c r="I69" s="225">
        <f>+MENSYACUM!H46</f>
        <v>18.2</v>
      </c>
      <c r="J69" s="225">
        <f>+MENSYACUM!I46</f>
        <v>539730.4</v>
      </c>
      <c r="K69" s="225">
        <f>+MENSYACUM!J46</f>
        <v>59124.5</v>
      </c>
      <c r="L69" s="225">
        <f>+MENSYACUM!K46</f>
        <v>11229.6</v>
      </c>
      <c r="M69" s="225">
        <f>+MENSYACUM!L46</f>
        <v>690.9</v>
      </c>
      <c r="N69" s="225">
        <f>+MENSYACUM!M46</f>
        <v>324265.2</v>
      </c>
      <c r="O69" s="225">
        <f>+MENSYACUM!N46</f>
        <v>140186.2</v>
      </c>
      <c r="P69" s="225">
        <f>+MENSYACUM!O46</f>
        <v>4234</v>
      </c>
      <c r="Q69" s="183">
        <f t="shared" si="9"/>
        <v>-140186.2</v>
      </c>
      <c r="R69" s="183">
        <f t="shared" si="10"/>
        <v>-2889.2572499999987</v>
      </c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47"/>
      <c r="FT69" s="147"/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7"/>
      <c r="GF69" s="147"/>
    </row>
    <row r="70" spans="1:188" s="150" customFormat="1" ht="13.5" customHeight="1" hidden="1">
      <c r="A70" s="138"/>
      <c r="B70" s="138" t="s">
        <v>36</v>
      </c>
      <c r="C70" s="225">
        <f>+MENSYACUM!B47</f>
        <v>34116.193250000004</v>
      </c>
      <c r="D70" s="225">
        <f>+MENSYACUM!C47</f>
        <v>2399.1</v>
      </c>
      <c r="E70" s="225">
        <f>+MENSYACUM!D47</f>
        <v>1273.3</v>
      </c>
      <c r="F70" s="225">
        <f>+MENSYACUM!E47</f>
        <v>77.8</v>
      </c>
      <c r="G70" s="225">
        <f>+MENSYACUM!F47</f>
        <v>27674.7</v>
      </c>
      <c r="H70" s="225">
        <f>+MENSYACUM!G47</f>
        <v>2672.49325</v>
      </c>
      <c r="I70" s="225">
        <f>+MENSYACUM!H47</f>
        <v>18.8</v>
      </c>
      <c r="J70" s="225">
        <f>+MENSYACUM!I47</f>
        <v>572843.3999999999</v>
      </c>
      <c r="K70" s="225">
        <f>+MENSYACUM!J47</f>
        <v>58955.1</v>
      </c>
      <c r="L70" s="225">
        <f>+MENSYACUM!K47</f>
        <v>8962.4</v>
      </c>
      <c r="M70" s="225">
        <f>+MENSYACUM!L47</f>
        <v>670.9</v>
      </c>
      <c r="N70" s="225">
        <f>+MENSYACUM!M47</f>
        <v>363669.3</v>
      </c>
      <c r="O70" s="225">
        <f>+MENSYACUM!N47</f>
        <v>136729.5</v>
      </c>
      <c r="P70" s="225">
        <f>+MENSYACUM!O47</f>
        <v>3856.2</v>
      </c>
      <c r="Q70" s="183">
        <f t="shared" si="9"/>
        <v>-136729.49999999994</v>
      </c>
      <c r="R70" s="183">
        <f t="shared" si="10"/>
        <v>-2672.493250000003</v>
      </c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</row>
    <row r="71" spans="1:188" s="150" customFormat="1" ht="13.5" customHeight="1" hidden="1">
      <c r="A71" s="138"/>
      <c r="B71" s="138" t="s">
        <v>37</v>
      </c>
      <c r="C71" s="225">
        <f>+MENSYACUM!B48</f>
        <v>36034.87024999999</v>
      </c>
      <c r="D71" s="225">
        <f>+MENSYACUM!C48</f>
        <v>2343.3</v>
      </c>
      <c r="E71" s="225">
        <f>+MENSYACUM!D48</f>
        <v>1137.5</v>
      </c>
      <c r="F71" s="225">
        <f>+MENSYACUM!E48</f>
        <v>87.8</v>
      </c>
      <c r="G71" s="225">
        <f>+MENSYACUM!F48</f>
        <v>29557.5</v>
      </c>
      <c r="H71" s="225">
        <f>+MENSYACUM!G48</f>
        <v>2892.07025</v>
      </c>
      <c r="I71" s="225">
        <f>+MENSYACUM!H48</f>
        <v>16.7</v>
      </c>
      <c r="J71" s="225">
        <f>+MENSYACUM!I48</f>
        <v>647701.4</v>
      </c>
      <c r="K71" s="225">
        <f>+MENSYACUM!J48</f>
        <v>63014.1</v>
      </c>
      <c r="L71" s="225">
        <f>+MENSYACUM!K48</f>
        <v>8936</v>
      </c>
      <c r="M71" s="225">
        <f>+MENSYACUM!L48</f>
        <v>782.6</v>
      </c>
      <c r="N71" s="225">
        <f>+MENSYACUM!M48</f>
        <v>421402.1</v>
      </c>
      <c r="O71" s="225">
        <f>+MENSYACUM!N48</f>
        <v>149191.2</v>
      </c>
      <c r="P71" s="225">
        <f>+MENSYACUM!O48</f>
        <v>4375.4</v>
      </c>
      <c r="Q71" s="183">
        <f t="shared" si="9"/>
        <v>-149191.2</v>
      </c>
      <c r="R71" s="183">
        <f t="shared" si="10"/>
        <v>-2892.070249999997</v>
      </c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</row>
    <row r="72" spans="1:188" s="150" customFormat="1" ht="13.5" customHeight="1" hidden="1">
      <c r="A72" s="138"/>
      <c r="B72" s="138" t="s">
        <v>38</v>
      </c>
      <c r="C72" s="225">
        <f>+MENSYACUM!B49</f>
        <v>36305.23525</v>
      </c>
      <c r="D72" s="225">
        <f>+MENSYACUM!C49</f>
        <v>2437.2</v>
      </c>
      <c r="E72" s="225">
        <f>+MENSYACUM!D49</f>
        <v>977.6</v>
      </c>
      <c r="F72" s="225">
        <f>+MENSYACUM!E49</f>
        <v>80.1</v>
      </c>
      <c r="G72" s="225">
        <f>+MENSYACUM!F49</f>
        <v>29938</v>
      </c>
      <c r="H72" s="225">
        <f>+MENSYACUM!G49</f>
        <v>2856.73525</v>
      </c>
      <c r="I72" s="225">
        <f>+MENSYACUM!H49</f>
        <v>15.6</v>
      </c>
      <c r="J72" s="225">
        <f>+MENSYACUM!I49</f>
        <v>611151.1</v>
      </c>
      <c r="K72" s="225">
        <f>+MENSYACUM!J49</f>
        <v>59052.1</v>
      </c>
      <c r="L72" s="225">
        <f>+MENSYACUM!K49</f>
        <v>7851.7</v>
      </c>
      <c r="M72" s="225">
        <f>+MENSYACUM!L49</f>
        <v>915.7</v>
      </c>
      <c r="N72" s="225">
        <f>+MENSYACUM!M49</f>
        <v>401890.2</v>
      </c>
      <c r="O72" s="225">
        <f>+MENSYACUM!N49</f>
        <v>137489.8</v>
      </c>
      <c r="P72" s="225">
        <f>+MENSYACUM!O49</f>
        <v>3951.6</v>
      </c>
      <c r="Q72" s="183">
        <f t="shared" si="9"/>
        <v>-137489.8</v>
      </c>
      <c r="R72" s="183">
        <f t="shared" si="10"/>
        <v>-2856.735249999998</v>
      </c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7"/>
      <c r="FK72" s="147"/>
      <c r="FL72" s="147"/>
      <c r="FM72" s="147"/>
      <c r="FN72" s="147"/>
      <c r="FO72" s="147"/>
      <c r="FP72" s="147"/>
      <c r="FQ72" s="147"/>
      <c r="FR72" s="147"/>
      <c r="FS72" s="147"/>
      <c r="FT72" s="147"/>
      <c r="FU72" s="147"/>
      <c r="FV72" s="147"/>
      <c r="FW72" s="147"/>
      <c r="FX72" s="147"/>
      <c r="FY72" s="147"/>
      <c r="FZ72" s="147"/>
      <c r="GA72" s="147"/>
      <c r="GB72" s="147"/>
      <c r="GC72" s="147"/>
      <c r="GD72" s="147"/>
      <c r="GE72" s="147"/>
      <c r="GF72" s="147"/>
    </row>
    <row r="73" spans="1:188" s="150" customFormat="1" ht="13.5" customHeight="1" hidden="1">
      <c r="A73" s="138"/>
      <c r="B73" s="138" t="s">
        <v>39</v>
      </c>
      <c r="C73" s="225">
        <f>+MENSYACUM!B50</f>
        <v>37134.73525</v>
      </c>
      <c r="D73" s="225">
        <f>+MENSYACUM!C50</f>
        <v>2161.5</v>
      </c>
      <c r="E73" s="225">
        <f>+MENSYACUM!D50</f>
        <v>1532.2</v>
      </c>
      <c r="F73" s="225">
        <f>+MENSYACUM!E50</f>
        <v>131.4</v>
      </c>
      <c r="G73" s="225">
        <f>+MENSYACUM!F50</f>
        <v>30438</v>
      </c>
      <c r="H73" s="225">
        <f>+MENSYACUM!G50</f>
        <v>2856.73525</v>
      </c>
      <c r="I73" s="225">
        <f>+MENSYACUM!H50</f>
        <v>14.9</v>
      </c>
      <c r="J73" s="225">
        <f>+MENSYACUM!I50</f>
        <v>599181</v>
      </c>
      <c r="K73" s="225">
        <f>+MENSYACUM!J50</f>
        <v>57735</v>
      </c>
      <c r="L73" s="225">
        <f>+MENSYACUM!K50</f>
        <v>13271</v>
      </c>
      <c r="M73" s="225">
        <f>+MENSYACUM!L50</f>
        <v>1438</v>
      </c>
      <c r="N73" s="225">
        <f>+MENSYACUM!M50</f>
        <v>382327</v>
      </c>
      <c r="O73" s="225">
        <f>+MENSYACUM!N50</f>
        <v>140050</v>
      </c>
      <c r="P73" s="225">
        <f>+MENSYACUM!O50</f>
        <v>4360</v>
      </c>
      <c r="Q73" s="183">
        <f t="shared" si="9"/>
        <v>-140050</v>
      </c>
      <c r="R73" s="183">
        <f t="shared" si="10"/>
        <v>-2856.735249999998</v>
      </c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147"/>
      <c r="EQ73" s="147"/>
      <c r="ER73" s="147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7"/>
      <c r="FK73" s="147"/>
      <c r="FL73" s="147"/>
      <c r="FM73" s="147"/>
      <c r="FN73" s="147"/>
      <c r="FO73" s="147"/>
      <c r="FP73" s="147"/>
      <c r="FQ73" s="147"/>
      <c r="FR73" s="147"/>
      <c r="FS73" s="147"/>
      <c r="FT73" s="147"/>
      <c r="FU73" s="147"/>
      <c r="FV73" s="147"/>
      <c r="FW73" s="147"/>
      <c r="FX73" s="147"/>
      <c r="FY73" s="147"/>
      <c r="FZ73" s="147"/>
      <c r="GA73" s="147"/>
      <c r="GB73" s="147"/>
      <c r="GC73" s="147"/>
      <c r="GD73" s="147"/>
      <c r="GE73" s="147"/>
      <c r="GF73" s="147"/>
    </row>
    <row r="74" spans="1:188" s="150" customFormat="1" ht="13.5" customHeight="1" hidden="1">
      <c r="A74" s="138">
        <v>2020</v>
      </c>
      <c r="B74" s="138" t="s">
        <v>28</v>
      </c>
      <c r="C74" s="225">
        <f>+MENSYACUM!B51</f>
        <v>34727.754250000005</v>
      </c>
      <c r="D74" s="225">
        <f>+MENSYACUM!C51</f>
        <v>2214</v>
      </c>
      <c r="E74" s="225">
        <f>+MENSYACUM!D51</f>
        <v>912</v>
      </c>
      <c r="F74" s="225">
        <f>+MENSYACUM!E51</f>
        <v>85.4</v>
      </c>
      <c r="G74" s="225">
        <f>+MENSYACUM!F51</f>
        <v>28324</v>
      </c>
      <c r="H74" s="225">
        <f>+MENSYACUM!G51</f>
        <v>3178.15425</v>
      </c>
      <c r="I74" s="225">
        <f>+MENSYACUM!H51</f>
        <v>14.2</v>
      </c>
      <c r="J74" s="225">
        <f>+MENSYACUM!I51</f>
        <v>678767.7</v>
      </c>
      <c r="K74" s="225">
        <f>+MENSYACUM!J51</f>
        <v>57889</v>
      </c>
      <c r="L74" s="225">
        <f>+MENSYACUM!K51</f>
        <v>8114</v>
      </c>
      <c r="M74" s="225">
        <f>+MENSYACUM!L51</f>
        <v>787</v>
      </c>
      <c r="N74" s="225">
        <f>+MENSYACUM!M51</f>
        <v>464124</v>
      </c>
      <c r="O74" s="225">
        <f>+MENSYACUM!N51</f>
        <v>143211.7</v>
      </c>
      <c r="P74" s="225">
        <f>+MENSYACUM!O51</f>
        <v>4642</v>
      </c>
      <c r="Q74" s="183">
        <f t="shared" si="9"/>
        <v>-143211.69999999995</v>
      </c>
      <c r="R74" s="183">
        <f t="shared" si="10"/>
        <v>-3178.1542500000032</v>
      </c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  <c r="ES74" s="147"/>
      <c r="ET74" s="147"/>
      <c r="EU74" s="147"/>
      <c r="EV74" s="147"/>
      <c r="EW74" s="147"/>
      <c r="EX74" s="147"/>
      <c r="EY74" s="147"/>
      <c r="EZ74" s="147"/>
      <c r="FA74" s="147"/>
      <c r="FB74" s="147"/>
      <c r="FC74" s="147"/>
      <c r="FD74" s="147"/>
      <c r="FE74" s="147"/>
      <c r="FF74" s="147"/>
      <c r="FG74" s="147"/>
      <c r="FH74" s="147"/>
      <c r="FI74" s="147"/>
      <c r="FJ74" s="147"/>
      <c r="FK74" s="147"/>
      <c r="FL74" s="147"/>
      <c r="FM74" s="147"/>
      <c r="FN74" s="147"/>
      <c r="FO74" s="147"/>
      <c r="FP74" s="147"/>
      <c r="FQ74" s="147"/>
      <c r="FR74" s="147"/>
      <c r="FS74" s="147"/>
      <c r="FT74" s="147"/>
      <c r="FU74" s="147"/>
      <c r="FV74" s="147"/>
      <c r="FW74" s="147"/>
      <c r="FX74" s="147"/>
      <c r="FY74" s="147"/>
      <c r="FZ74" s="147"/>
      <c r="GA74" s="147"/>
      <c r="GB74" s="147"/>
      <c r="GC74" s="147"/>
      <c r="GD74" s="147"/>
      <c r="GE74" s="147"/>
      <c r="GF74" s="147"/>
    </row>
    <row r="75" spans="1:188" s="150" customFormat="1" ht="13.5" customHeight="1" hidden="1">
      <c r="A75" s="138"/>
      <c r="B75" s="138" t="s">
        <v>29</v>
      </c>
      <c r="C75" s="225">
        <f>+MENSYACUM!B52</f>
        <v>33602.74925</v>
      </c>
      <c r="D75" s="225">
        <f>+MENSYACUM!C52</f>
        <v>2115.3</v>
      </c>
      <c r="E75" s="225">
        <f>+MENSYACUM!D52</f>
        <v>896.3</v>
      </c>
      <c r="F75" s="225">
        <f>+MENSYACUM!E52</f>
        <v>81.7</v>
      </c>
      <c r="G75" s="225">
        <f>+MENSYACUM!F52</f>
        <v>27715</v>
      </c>
      <c r="H75" s="225">
        <f>+MENSYACUM!G52</f>
        <v>2778.84925</v>
      </c>
      <c r="I75" s="225">
        <f>+MENSYACUM!H52</f>
        <v>15.6</v>
      </c>
      <c r="J75" s="225">
        <f>+MENSYACUM!I52</f>
        <v>619311.1</v>
      </c>
      <c r="K75" s="225">
        <f>+MENSYACUM!J52</f>
        <v>51595</v>
      </c>
      <c r="L75" s="225">
        <f>+MENSYACUM!K52</f>
        <v>8411</v>
      </c>
      <c r="M75" s="225">
        <f>+MENSYACUM!L52</f>
        <v>857</v>
      </c>
      <c r="N75" s="225">
        <f>+MENSYACUM!M52</f>
        <v>428220</v>
      </c>
      <c r="O75" s="225">
        <f>+MENSYACUM!N52</f>
        <v>126014.1</v>
      </c>
      <c r="P75" s="225">
        <f>+MENSYACUM!O52</f>
        <v>4214</v>
      </c>
      <c r="Q75" s="183">
        <f t="shared" si="9"/>
        <v>-126014.09999999998</v>
      </c>
      <c r="R75" s="183">
        <f t="shared" si="10"/>
        <v>-2778.849250000003</v>
      </c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  <c r="EP75" s="147"/>
      <c r="EQ75" s="147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47"/>
      <c r="FI75" s="147"/>
      <c r="FJ75" s="147"/>
      <c r="FK75" s="147"/>
      <c r="FL75" s="147"/>
      <c r="FM75" s="147"/>
      <c r="FN75" s="147"/>
      <c r="FO75" s="147"/>
      <c r="FP75" s="147"/>
      <c r="FQ75" s="147"/>
      <c r="FR75" s="147"/>
      <c r="FS75" s="147"/>
      <c r="FT75" s="147"/>
      <c r="FU75" s="147"/>
      <c r="FV75" s="147"/>
      <c r="FW75" s="147"/>
      <c r="FX75" s="147"/>
      <c r="FY75" s="147"/>
      <c r="FZ75" s="147"/>
      <c r="GA75" s="147"/>
      <c r="GB75" s="147"/>
      <c r="GC75" s="147"/>
      <c r="GD75" s="147"/>
      <c r="GE75" s="147"/>
      <c r="GF75" s="147"/>
    </row>
    <row r="76" spans="1:188" s="150" customFormat="1" ht="13.5" customHeight="1" hidden="1">
      <c r="A76" s="138"/>
      <c r="B76" s="138" t="s">
        <v>30</v>
      </c>
      <c r="C76" s="225">
        <f>+MENSYACUM!B53</f>
        <v>36963.87925</v>
      </c>
      <c r="D76" s="225">
        <f>+MENSYACUM!C53</f>
        <v>2052</v>
      </c>
      <c r="E76" s="225">
        <f>+MENSYACUM!D53</f>
        <v>944.2</v>
      </c>
      <c r="F76" s="225">
        <f>+MENSYACUM!E53</f>
        <v>110.7</v>
      </c>
      <c r="G76" s="225">
        <f>+MENSYACUM!F53</f>
        <v>30659</v>
      </c>
      <c r="H76" s="225">
        <f>+MENSYACUM!G53</f>
        <v>3180.87925</v>
      </c>
      <c r="I76" s="225">
        <f>+MENSYACUM!H53</f>
        <v>17.1</v>
      </c>
      <c r="J76" s="225">
        <f>+MENSYACUM!I53</f>
        <v>640446.7</v>
      </c>
      <c r="K76" s="225">
        <f>+MENSYACUM!J53</f>
        <v>54634</v>
      </c>
      <c r="L76" s="225">
        <f>+MENSYACUM!K53</f>
        <v>9419</v>
      </c>
      <c r="M76" s="225">
        <f>+MENSYACUM!L53</f>
        <v>891</v>
      </c>
      <c r="N76" s="225">
        <f>+MENSYACUM!M53</f>
        <v>427879</v>
      </c>
      <c r="O76" s="225">
        <f>+MENSYACUM!N53</f>
        <v>142928.7</v>
      </c>
      <c r="P76" s="225">
        <f>+MENSYACUM!O53</f>
        <v>4695</v>
      </c>
      <c r="Q76" s="183">
        <f t="shared" si="9"/>
        <v>-142928.69999999995</v>
      </c>
      <c r="R76" s="183">
        <f t="shared" si="10"/>
        <v>-3180.879249999998</v>
      </c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147"/>
      <c r="FV76" s="147"/>
      <c r="FW76" s="147"/>
      <c r="FX76" s="147"/>
      <c r="FY76" s="147"/>
      <c r="FZ76" s="147"/>
      <c r="GA76" s="147"/>
      <c r="GB76" s="147"/>
      <c r="GC76" s="147"/>
      <c r="GD76" s="147"/>
      <c r="GE76" s="147"/>
      <c r="GF76" s="147"/>
    </row>
    <row r="77" spans="1:218" s="175" customFormat="1" ht="13.5" customHeight="1" hidden="1">
      <c r="A77" s="138"/>
      <c r="B77" s="138" t="s">
        <v>31</v>
      </c>
      <c r="C77" s="225">
        <f>+MENSYACUM!B54</f>
        <v>33868.08825</v>
      </c>
      <c r="D77" s="225">
        <f>+MENSYACUM!C54</f>
        <v>1891</v>
      </c>
      <c r="E77" s="225">
        <f>+MENSYACUM!D54</f>
        <v>1016</v>
      </c>
      <c r="F77" s="225">
        <f>+MENSYACUM!E54</f>
        <v>95</v>
      </c>
      <c r="G77" s="225">
        <f>+MENSYACUM!F54</f>
        <v>28044</v>
      </c>
      <c r="H77" s="225">
        <f>+MENSYACUM!G54</f>
        <v>2804.08825</v>
      </c>
      <c r="I77" s="225">
        <f>+MENSYACUM!H54</f>
        <v>18</v>
      </c>
      <c r="J77" s="225">
        <f>+MENSYACUM!I54</f>
        <v>580603.8</v>
      </c>
      <c r="K77" s="225">
        <f>+MENSYACUM!J54</f>
        <v>49292</v>
      </c>
      <c r="L77" s="225">
        <f>+MENSYACUM!K54</f>
        <v>10663</v>
      </c>
      <c r="M77" s="225">
        <f>+MENSYACUM!L54</f>
        <v>935</v>
      </c>
      <c r="N77" s="225">
        <f>+MENSYACUM!M54</f>
        <v>375084</v>
      </c>
      <c r="O77" s="225">
        <f>+MENSYACUM!N54</f>
        <v>140308.8</v>
      </c>
      <c r="P77" s="225">
        <f>+MENSYACUM!O54</f>
        <v>4321</v>
      </c>
      <c r="Q77" s="183">
        <f t="shared" si="9"/>
        <v>-140308.80000000005</v>
      </c>
      <c r="R77" s="183">
        <f t="shared" si="10"/>
        <v>-2804.0882500000007</v>
      </c>
      <c r="S77" s="171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147"/>
      <c r="FV77" s="147"/>
      <c r="FW77" s="147"/>
      <c r="FX77" s="147"/>
      <c r="FY77" s="147"/>
      <c r="FZ77" s="147"/>
      <c r="GA77" s="147"/>
      <c r="GB77" s="147"/>
      <c r="GC77" s="147"/>
      <c r="GD77" s="147"/>
      <c r="GE77" s="147"/>
      <c r="GF77" s="147"/>
      <c r="GG77" s="147"/>
      <c r="GH77" s="147"/>
      <c r="GI77" s="147"/>
      <c r="GJ77" s="147"/>
      <c r="GK77" s="147"/>
      <c r="GL77" s="147"/>
      <c r="GM77" s="147"/>
      <c r="GN77" s="147"/>
      <c r="GO77" s="147"/>
      <c r="GP77" s="147"/>
      <c r="GQ77" s="147"/>
      <c r="GR77" s="147"/>
      <c r="GS77" s="147"/>
      <c r="GT77" s="147"/>
      <c r="GU77" s="147"/>
      <c r="GV77" s="147"/>
      <c r="GW77" s="147"/>
      <c r="GX77" s="147"/>
      <c r="GY77" s="147"/>
      <c r="GZ77" s="147"/>
      <c r="HA77" s="147"/>
      <c r="HB77" s="147"/>
      <c r="HC77" s="147"/>
      <c r="HD77" s="147"/>
      <c r="HE77" s="147"/>
      <c r="HF77" s="147"/>
      <c r="HG77" s="147"/>
      <c r="HH77" s="147"/>
      <c r="HI77" s="147"/>
      <c r="HJ77" s="147"/>
    </row>
    <row r="78" spans="1:188" s="150" customFormat="1" ht="13.5" customHeight="1" hidden="1">
      <c r="A78" s="138"/>
      <c r="B78" s="138" t="s">
        <v>32</v>
      </c>
      <c r="C78" s="225">
        <f>+MENSYACUM!B55</f>
        <v>37313.58224999999</v>
      </c>
      <c r="D78" s="225">
        <f>+MENSYACUM!C55</f>
        <v>2052.3</v>
      </c>
      <c r="E78" s="225">
        <f>+MENSYACUM!D55</f>
        <v>1058.7</v>
      </c>
      <c r="F78" s="225">
        <f>+MENSYACUM!E55</f>
        <v>86.5</v>
      </c>
      <c r="G78" s="225">
        <f>+MENSYACUM!F55</f>
        <v>31005.7</v>
      </c>
      <c r="H78" s="225">
        <f>+MENSYACUM!G55</f>
        <v>3093.18225</v>
      </c>
      <c r="I78" s="225">
        <f>+MENSYACUM!H55</f>
        <v>17.2</v>
      </c>
      <c r="J78" s="225">
        <f>+MENSYACUM!I55</f>
        <v>622969.4</v>
      </c>
      <c r="K78" s="225">
        <f>+MENSYACUM!J55</f>
        <v>51704.9</v>
      </c>
      <c r="L78" s="225">
        <f>+MENSYACUM!K55</f>
        <v>10256.2</v>
      </c>
      <c r="M78" s="225">
        <f>+MENSYACUM!L55</f>
        <v>732</v>
      </c>
      <c r="N78" s="225">
        <f>+MENSYACUM!M55</f>
        <v>402676.8</v>
      </c>
      <c r="O78" s="225">
        <f>+MENSYACUM!N55</f>
        <v>153257.1</v>
      </c>
      <c r="P78" s="225">
        <f>+MENSYACUM!O55</f>
        <v>4342.4</v>
      </c>
      <c r="Q78" s="183">
        <f t="shared" si="9"/>
        <v>-153257.09999999998</v>
      </c>
      <c r="R78" s="183">
        <f t="shared" si="10"/>
        <v>-3093.182249999998</v>
      </c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/>
      <c r="GB78" s="147"/>
      <c r="GC78" s="147"/>
      <c r="GD78" s="147"/>
      <c r="GE78" s="147"/>
      <c r="GF78" s="147"/>
    </row>
    <row r="79" spans="1:188" s="150" customFormat="1" ht="13.5" customHeight="1" hidden="1">
      <c r="A79" s="138"/>
      <c r="B79" s="138" t="s">
        <v>33</v>
      </c>
      <c r="C79" s="225">
        <f>+MENSYACUM!B56</f>
        <v>37305.48425</v>
      </c>
      <c r="D79" s="225">
        <f>+MENSYACUM!C56</f>
        <v>1939.2</v>
      </c>
      <c r="E79" s="225">
        <f>+MENSYACUM!D56</f>
        <v>1147.2</v>
      </c>
      <c r="F79" s="225">
        <f>+MENSYACUM!E56</f>
        <v>90.5</v>
      </c>
      <c r="G79" s="225">
        <f>+MENSYACUM!F56</f>
        <v>30667.5</v>
      </c>
      <c r="H79" s="225">
        <f>+MENSYACUM!G56</f>
        <v>3440.68425</v>
      </c>
      <c r="I79" s="225">
        <f>+MENSYACUM!H56</f>
        <v>20.4</v>
      </c>
      <c r="J79" s="225">
        <f>+MENSYACUM!I56</f>
        <v>627949.6</v>
      </c>
      <c r="K79" s="225">
        <f>+MENSYACUM!J56</f>
        <v>57667.1</v>
      </c>
      <c r="L79" s="225">
        <f>+MENSYACUM!K56</f>
        <v>10419.6</v>
      </c>
      <c r="M79" s="225">
        <f>+MENSYACUM!L56</f>
        <v>732.9</v>
      </c>
      <c r="N79" s="225">
        <f>+MENSYACUM!M56</f>
        <v>404437.8</v>
      </c>
      <c r="O79" s="225">
        <f>+MENSYACUM!N56</f>
        <v>150224.2</v>
      </c>
      <c r="P79" s="225">
        <f>+MENSYACUM!O56</f>
        <v>4468</v>
      </c>
      <c r="Q79" s="183">
        <f t="shared" si="9"/>
        <v>-150224.2</v>
      </c>
      <c r="R79" s="183">
        <f t="shared" si="10"/>
        <v>-3440.6842499999984</v>
      </c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</row>
    <row r="80" spans="1:188" s="150" customFormat="1" ht="13.5" customHeight="1" hidden="1">
      <c r="A80" s="226"/>
      <c r="B80" s="138" t="s">
        <v>34</v>
      </c>
      <c r="C80" s="225">
        <f>+MENSYACUM!B57</f>
        <v>37040.69725</v>
      </c>
      <c r="D80" s="225">
        <f>+MENSYACUM!C57</f>
        <v>2098.8</v>
      </c>
      <c r="E80" s="225">
        <f>+MENSYACUM!D57</f>
        <v>1270</v>
      </c>
      <c r="F80" s="225">
        <f>+MENSYACUM!E57</f>
        <v>74</v>
      </c>
      <c r="G80" s="225">
        <f>+MENSYACUM!F57</f>
        <v>30029.3</v>
      </c>
      <c r="H80" s="225">
        <f>+MENSYACUM!G57</f>
        <v>3547.89725</v>
      </c>
      <c r="I80" s="225">
        <f>+MENSYACUM!H57</f>
        <v>20.7</v>
      </c>
      <c r="J80" s="225">
        <f>+MENSYACUM!I57</f>
        <v>630451.9</v>
      </c>
      <c r="K80" s="225">
        <f>+MENSYACUM!J57</f>
        <v>61272.9</v>
      </c>
      <c r="L80" s="225">
        <f>+MENSYACUM!K57</f>
        <v>11348.9</v>
      </c>
      <c r="M80" s="225">
        <f>+MENSYACUM!L57</f>
        <v>710.9</v>
      </c>
      <c r="N80" s="225">
        <f>+MENSYACUM!M57</f>
        <v>406485.9</v>
      </c>
      <c r="O80" s="225">
        <f>+MENSYACUM!N57</f>
        <v>146168.3</v>
      </c>
      <c r="P80" s="225">
        <f>+MENSYACUM!O57</f>
        <v>4465</v>
      </c>
      <c r="Q80" s="183">
        <f t="shared" si="9"/>
        <v>-146168.3</v>
      </c>
      <c r="R80" s="183">
        <f t="shared" si="10"/>
        <v>-3547.897250000002</v>
      </c>
      <c r="S80" s="158"/>
      <c r="T80" s="158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</row>
    <row r="81" spans="1:188" s="150" customFormat="1" ht="13.5" customHeight="1" hidden="1">
      <c r="A81" s="226"/>
      <c r="B81" s="138" t="s">
        <v>35</v>
      </c>
      <c r="C81" s="225">
        <f>+MENSYACUM!B58</f>
        <v>36352.05125</v>
      </c>
      <c r="D81" s="225">
        <f>+MENSYACUM!C58</f>
        <v>1890.3</v>
      </c>
      <c r="E81" s="225">
        <f>+MENSYACUM!D58</f>
        <v>996.6</v>
      </c>
      <c r="F81" s="225">
        <f>+MENSYACUM!E58</f>
        <v>78.8</v>
      </c>
      <c r="G81" s="225">
        <f>+MENSYACUM!F58</f>
        <v>29959</v>
      </c>
      <c r="H81" s="225">
        <f>+MENSYACUM!G58</f>
        <v>3407.85125</v>
      </c>
      <c r="I81" s="225">
        <f>+MENSYACUM!H58</f>
        <v>19.5</v>
      </c>
      <c r="J81" s="225">
        <f>+MENSYACUM!I58</f>
        <v>569558.5</v>
      </c>
      <c r="K81" s="225">
        <f>+MENSYACUM!J58</f>
        <v>57849</v>
      </c>
      <c r="L81" s="225">
        <f>+MENSYACUM!K58</f>
        <v>9385</v>
      </c>
      <c r="M81" s="225">
        <f>+MENSYACUM!L58</f>
        <v>660</v>
      </c>
      <c r="N81" s="225">
        <f>+MENSYACUM!M58</f>
        <v>361744</v>
      </c>
      <c r="O81" s="225">
        <f>+MENSYACUM!N58</f>
        <v>136022.5</v>
      </c>
      <c r="P81" s="225">
        <f>+MENSYACUM!O58</f>
        <v>3898</v>
      </c>
      <c r="Q81" s="183">
        <f t="shared" si="9"/>
        <v>-136022.5</v>
      </c>
      <c r="R81" s="183">
        <f t="shared" si="10"/>
        <v>-3407.8512499999997</v>
      </c>
      <c r="S81" s="158"/>
      <c r="T81" s="158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</row>
    <row r="82" spans="1:188" s="150" customFormat="1" ht="13.5" customHeight="1" hidden="1">
      <c r="A82" s="226"/>
      <c r="B82" s="138" t="s">
        <v>36</v>
      </c>
      <c r="C82" s="225">
        <f>+MENSYACUM!B59</f>
        <v>37183.53625</v>
      </c>
      <c r="D82" s="225">
        <f>+MENSYACUM!C59</f>
        <v>2017.8</v>
      </c>
      <c r="E82" s="225">
        <f>+MENSYACUM!D59</f>
        <v>984.7</v>
      </c>
      <c r="F82" s="225">
        <f>+MENSYACUM!E59</f>
        <v>77.1</v>
      </c>
      <c r="G82" s="225">
        <f>+MENSYACUM!F59</f>
        <v>30483.7</v>
      </c>
      <c r="H82" s="225">
        <f>+MENSYACUM!G59</f>
        <v>3599.53625</v>
      </c>
      <c r="I82" s="225">
        <f>+MENSYACUM!H59</f>
        <v>20.7</v>
      </c>
      <c r="J82" s="225">
        <f>+MENSYACUM!I59</f>
        <v>613603</v>
      </c>
      <c r="K82" s="225">
        <f>+MENSYACUM!J59</f>
        <v>60139.1</v>
      </c>
      <c r="L82" s="225">
        <f>+MENSYACUM!K59</f>
        <v>8280</v>
      </c>
      <c r="M82" s="225">
        <f>+MENSYACUM!L59</f>
        <v>722.6</v>
      </c>
      <c r="N82" s="225">
        <f>+MENSYACUM!M59</f>
        <v>400324.3</v>
      </c>
      <c r="O82" s="225">
        <f>+MENSYACUM!N59</f>
        <v>140093.9</v>
      </c>
      <c r="P82" s="225">
        <f>+MENSYACUM!O59</f>
        <v>4043.1</v>
      </c>
      <c r="Q82" s="183">
        <f t="shared" si="9"/>
        <v>-140093.90000000002</v>
      </c>
      <c r="R82" s="183">
        <f t="shared" si="10"/>
        <v>-3599.5362499999974</v>
      </c>
      <c r="S82" s="158"/>
      <c r="T82" s="158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</row>
    <row r="83" spans="1:188" s="150" customFormat="1" ht="13.5" customHeight="1" hidden="1">
      <c r="A83" s="226"/>
      <c r="B83" s="138" t="s">
        <v>37</v>
      </c>
      <c r="C83" s="225">
        <f>+MENSYACUM!B60</f>
        <v>36611.31425</v>
      </c>
      <c r="D83" s="225">
        <f>+MENSYACUM!C60</f>
        <v>2037.9</v>
      </c>
      <c r="E83" s="225">
        <f>+MENSYACUM!D60</f>
        <v>1009.7</v>
      </c>
      <c r="F83" s="225">
        <f>+MENSYACUM!E60</f>
        <v>97.6</v>
      </c>
      <c r="G83" s="225">
        <f>+MENSYACUM!F60</f>
        <v>29868.2</v>
      </c>
      <c r="H83" s="225">
        <f>+MENSYACUM!G60</f>
        <v>3579.11425</v>
      </c>
      <c r="I83" s="225">
        <f>+MENSYACUM!H60</f>
        <v>18.8</v>
      </c>
      <c r="J83" s="225">
        <f>+MENSYACUM!I60</f>
        <v>650760.0999999999</v>
      </c>
      <c r="K83" s="225">
        <f>+MENSYACUM!J60</f>
        <v>59537.8</v>
      </c>
      <c r="L83" s="225">
        <f>+MENSYACUM!K60</f>
        <v>7795</v>
      </c>
      <c r="M83" s="225">
        <f>+MENSYACUM!L60</f>
        <v>796.3</v>
      </c>
      <c r="N83" s="225">
        <f>+MENSYACUM!M60</f>
        <v>435963.6</v>
      </c>
      <c r="O83" s="225">
        <f>+MENSYACUM!N60</f>
        <v>142648.7</v>
      </c>
      <c r="P83" s="225">
        <f>+MENSYACUM!O60</f>
        <v>4018.7</v>
      </c>
      <c r="Q83" s="183">
        <f t="shared" si="9"/>
        <v>-142648.6999999999</v>
      </c>
      <c r="R83" s="183">
        <f t="shared" si="10"/>
        <v>-3579.1142499999987</v>
      </c>
      <c r="S83" s="158"/>
      <c r="T83" s="158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</row>
    <row r="84" spans="1:188" s="150" customFormat="1" ht="13.5" customHeight="1" hidden="1">
      <c r="A84" s="226"/>
      <c r="B84" s="138" t="s">
        <v>38</v>
      </c>
      <c r="C84" s="225">
        <f>+MENSYACUM!B61</f>
        <v>41501.210250000004</v>
      </c>
      <c r="D84" s="225">
        <f>+MENSYACUM!C61</f>
        <v>1998.9</v>
      </c>
      <c r="E84" s="225">
        <f>+MENSYACUM!D61</f>
        <v>992.1</v>
      </c>
      <c r="F84" s="225">
        <f>+MENSYACUM!E61</f>
        <v>117.8</v>
      </c>
      <c r="G84" s="225">
        <f>+MENSYACUM!F61</f>
        <v>34760.8</v>
      </c>
      <c r="H84" s="225">
        <f>+MENSYACUM!G61</f>
        <v>3611.71025</v>
      </c>
      <c r="I84" s="225">
        <f>+MENSYACUM!H61</f>
        <v>19.9</v>
      </c>
      <c r="J84" s="225">
        <f>+MENSYACUM!I61</f>
        <v>671970.8</v>
      </c>
      <c r="K84" s="225">
        <f>+MENSYACUM!J61</f>
        <v>56310.6</v>
      </c>
      <c r="L84" s="225">
        <f>+MENSYACUM!K61</f>
        <v>7674.3</v>
      </c>
      <c r="M84" s="225">
        <f>+MENSYACUM!L61</f>
        <v>908.7</v>
      </c>
      <c r="N84" s="225">
        <f>+MENSYACUM!M61</f>
        <v>461832</v>
      </c>
      <c r="O84" s="225">
        <f>+MENSYACUM!N61</f>
        <v>141339.4</v>
      </c>
      <c r="P84" s="225">
        <f>+MENSYACUM!O61</f>
        <v>3905.8</v>
      </c>
      <c r="Q84" s="183">
        <f t="shared" si="9"/>
        <v>-141339.40000000002</v>
      </c>
      <c r="R84" s="183">
        <f t="shared" si="10"/>
        <v>-3611.7102499999964</v>
      </c>
      <c r="S84" s="158"/>
      <c r="T84" s="158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</row>
    <row r="85" spans="1:188" s="150" customFormat="1" ht="13.5" customHeight="1" hidden="1">
      <c r="A85" s="226"/>
      <c r="B85" s="138" t="s">
        <v>39</v>
      </c>
      <c r="C85" s="225">
        <f>+MENSYACUM!B62</f>
        <v>37508.43525</v>
      </c>
      <c r="D85" s="225">
        <f>+MENSYACUM!C62</f>
        <v>1913.1</v>
      </c>
      <c r="E85" s="225">
        <f>+MENSYACUM!D62</f>
        <v>1374.6</v>
      </c>
      <c r="F85" s="225">
        <f>+MENSYACUM!E62</f>
        <v>207.8</v>
      </c>
      <c r="G85" s="225">
        <f>+MENSYACUM!F62</f>
        <v>30188.4</v>
      </c>
      <c r="H85" s="225">
        <f>+MENSYACUM!G62</f>
        <v>3801.73525</v>
      </c>
      <c r="I85" s="225">
        <f>+MENSYACUM!H62</f>
        <v>22.8</v>
      </c>
      <c r="J85" s="225">
        <f>+MENSYACUM!I62</f>
        <v>665579</v>
      </c>
      <c r="K85" s="225">
        <f>+MENSYACUM!J62</f>
        <v>59849.5</v>
      </c>
      <c r="L85" s="225">
        <f>+MENSYACUM!K62</f>
        <v>13350.1</v>
      </c>
      <c r="M85" s="225">
        <f>+MENSYACUM!L62</f>
        <v>1415.5</v>
      </c>
      <c r="N85" s="225">
        <f>+MENSYACUM!M62</f>
        <v>434661.2</v>
      </c>
      <c r="O85" s="225">
        <f>+MENSYACUM!N62</f>
        <v>152135.1</v>
      </c>
      <c r="P85" s="225">
        <f>+MENSYACUM!O62</f>
        <v>4167.6</v>
      </c>
      <c r="Q85" s="183">
        <f t="shared" si="9"/>
        <v>-152135.09999999998</v>
      </c>
      <c r="R85" s="183">
        <f t="shared" si="10"/>
        <v>-3801.735249999998</v>
      </c>
      <c r="S85" s="158"/>
      <c r="T85" s="158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</row>
    <row r="86" spans="1:188" s="150" customFormat="1" ht="13.5" customHeight="1" hidden="1">
      <c r="A86" s="226">
        <v>2021</v>
      </c>
      <c r="B86" s="138" t="s">
        <v>28</v>
      </c>
      <c r="C86" s="225">
        <f>+MENSYACUM!B63</f>
        <v>38307.8</v>
      </c>
      <c r="D86" s="225">
        <f>+MENSYACUM!C63</f>
        <v>1852.8</v>
      </c>
      <c r="E86" s="225">
        <f>+MENSYACUM!D63</f>
        <v>843.4</v>
      </c>
      <c r="F86" s="225">
        <f>+MENSYACUM!E63</f>
        <v>94</v>
      </c>
      <c r="G86" s="225">
        <f>+MENSYACUM!F63</f>
        <v>31926.3</v>
      </c>
      <c r="H86" s="225">
        <f>+MENSYACUM!G63</f>
        <v>3568.5</v>
      </c>
      <c r="I86" s="225">
        <f>+MENSYACUM!H63</f>
        <v>22.8</v>
      </c>
      <c r="J86" s="225">
        <f>+MENSYACUM!I63</f>
        <v>652018.7000000001</v>
      </c>
      <c r="K86" s="225">
        <f>+MENSYACUM!J63</f>
        <v>51781</v>
      </c>
      <c r="L86" s="225">
        <f>+MENSYACUM!K63</f>
        <v>7169.2</v>
      </c>
      <c r="M86" s="225">
        <f>+MENSYACUM!L63</f>
        <v>681.6</v>
      </c>
      <c r="N86" s="225">
        <f>+MENSYACUM!M63</f>
        <v>456466</v>
      </c>
      <c r="O86" s="225">
        <f>+MENSYACUM!N63</f>
        <v>132040.1</v>
      </c>
      <c r="P86" s="225">
        <f>+MENSYACUM!O63</f>
        <v>3880.8</v>
      </c>
      <c r="Q86" s="183">
        <f t="shared" si="9"/>
        <v>-132040.1000000001</v>
      </c>
      <c r="R86" s="183">
        <f t="shared" si="10"/>
        <v>-3568.5</v>
      </c>
      <c r="S86" s="158"/>
      <c r="T86" s="158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</row>
    <row r="87" spans="1:188" s="150" customFormat="1" ht="13.5" customHeight="1" hidden="1">
      <c r="A87" s="179"/>
      <c r="B87" s="138" t="s">
        <v>29</v>
      </c>
      <c r="C87" s="225">
        <f>+MENSYACUM!B64</f>
        <v>34568.7</v>
      </c>
      <c r="D87" s="225">
        <f>+MENSYACUM!C64</f>
        <v>2012.4</v>
      </c>
      <c r="E87" s="225">
        <f>+MENSYACUM!D64</f>
        <v>852.4</v>
      </c>
      <c r="F87" s="225">
        <f>+MENSYACUM!E64</f>
        <v>99.8</v>
      </c>
      <c r="G87" s="225">
        <f>+MENSYACUM!F64</f>
        <v>28399.8</v>
      </c>
      <c r="H87" s="225">
        <f>+MENSYACUM!G64</f>
        <v>3181</v>
      </c>
      <c r="I87" s="225">
        <f>+MENSYACUM!H64</f>
        <v>23.3</v>
      </c>
      <c r="J87" s="225">
        <f>+MENSYACUM!I64</f>
        <v>635436.3</v>
      </c>
      <c r="K87" s="225">
        <f>+MENSYACUM!J64</f>
        <v>51566.9</v>
      </c>
      <c r="L87" s="225">
        <f>+MENSYACUM!K64</f>
        <v>8358.2</v>
      </c>
      <c r="M87" s="225">
        <f>+MENSYACUM!L64</f>
        <v>780.5</v>
      </c>
      <c r="N87" s="225">
        <f>+MENSYACUM!M64</f>
        <v>446090.3</v>
      </c>
      <c r="O87" s="225">
        <f>+MENSYACUM!N64</f>
        <v>124942.5</v>
      </c>
      <c r="P87" s="225">
        <f>+MENSYACUM!O64</f>
        <v>3697.9</v>
      </c>
      <c r="Q87" s="183">
        <f t="shared" si="9"/>
        <v>-124942.5</v>
      </c>
      <c r="R87" s="183">
        <f t="shared" si="10"/>
        <v>-3180.9999999999964</v>
      </c>
      <c r="S87" s="158"/>
      <c r="T87" s="158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</row>
    <row r="88" spans="1:188" s="150" customFormat="1" ht="13.5" customHeight="1" hidden="1">
      <c r="A88" s="179"/>
      <c r="B88" s="138" t="s">
        <v>30</v>
      </c>
      <c r="C88" s="225">
        <f>+MENSYACUM!B65</f>
        <v>38410.2</v>
      </c>
      <c r="D88" s="225">
        <f>+MENSYACUM!C65</f>
        <v>2081.7</v>
      </c>
      <c r="E88" s="225">
        <f>+MENSYACUM!D65</f>
        <v>1386.5</v>
      </c>
      <c r="F88" s="225">
        <f>+MENSYACUM!E65</f>
        <v>137.6</v>
      </c>
      <c r="G88" s="225">
        <f>+MENSYACUM!F65</f>
        <v>31053.5</v>
      </c>
      <c r="H88" s="225">
        <f>+MENSYACUM!G65</f>
        <v>3726.7</v>
      </c>
      <c r="I88" s="225">
        <f>+MENSYACUM!H65</f>
        <v>24.2</v>
      </c>
      <c r="J88" s="225">
        <f>+MENSYACUM!I65</f>
        <v>674823</v>
      </c>
      <c r="K88" s="225">
        <f>+MENSYACUM!J65</f>
        <v>59221.8</v>
      </c>
      <c r="L88" s="225">
        <f>+MENSYACUM!K65</f>
        <v>12958.5</v>
      </c>
      <c r="M88" s="225">
        <f>+MENSYACUM!L65</f>
        <v>1073.3</v>
      </c>
      <c r="N88" s="225">
        <f>+MENSYACUM!M65</f>
        <v>459503.4</v>
      </c>
      <c r="O88" s="225">
        <f>+MENSYACUM!N65</f>
        <v>137616.6</v>
      </c>
      <c r="P88" s="225">
        <f>+MENSYACUM!O65</f>
        <v>4449.4</v>
      </c>
      <c r="Q88" s="183">
        <f t="shared" si="9"/>
        <v>-137616.59999999998</v>
      </c>
      <c r="R88" s="183">
        <f t="shared" si="10"/>
        <v>-3726.699999999997</v>
      </c>
      <c r="S88" s="158"/>
      <c r="T88" s="158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</row>
    <row r="89" spans="1:188" s="150" customFormat="1" ht="15" customHeight="1" hidden="1">
      <c r="A89" s="179"/>
      <c r="B89" s="138" t="s">
        <v>31</v>
      </c>
      <c r="C89" s="225">
        <f>+MENSYACUM!B66</f>
        <v>37061.799999999996</v>
      </c>
      <c r="D89" s="225">
        <f>+MENSYACUM!C66</f>
        <v>2304.6</v>
      </c>
      <c r="E89" s="225">
        <f>+MENSYACUM!D66</f>
        <v>1095.7</v>
      </c>
      <c r="F89" s="225">
        <f>+MENSYACUM!E66</f>
        <v>111.3</v>
      </c>
      <c r="G89" s="225">
        <f>+MENSYACUM!F66</f>
        <v>30041</v>
      </c>
      <c r="H89" s="225">
        <f>+MENSYACUM!G66</f>
        <v>3487.7</v>
      </c>
      <c r="I89" s="225">
        <f>+MENSYACUM!H66</f>
        <v>21.5</v>
      </c>
      <c r="J89" s="225">
        <f>+MENSYACUM!I66</f>
        <v>615663.8</v>
      </c>
      <c r="K89" s="225">
        <f>+MENSYACUM!J66</f>
        <v>56509.5</v>
      </c>
      <c r="L89" s="225">
        <f>+MENSYACUM!K66</f>
        <v>10072.6</v>
      </c>
      <c r="M89" s="225">
        <f>+MENSYACUM!L66</f>
        <v>875.4</v>
      </c>
      <c r="N89" s="225">
        <f>+MENSYACUM!M66</f>
        <v>413086.3</v>
      </c>
      <c r="O89" s="225">
        <f>+MENSYACUM!N66</f>
        <v>131158.7</v>
      </c>
      <c r="P89" s="225">
        <f>+MENSYACUM!O66</f>
        <v>3961.3</v>
      </c>
      <c r="Q89" s="183">
        <f t="shared" si="9"/>
        <v>-131158.70000000007</v>
      </c>
      <c r="R89" s="183">
        <f t="shared" si="10"/>
        <v>-3487.699999999997</v>
      </c>
      <c r="S89" s="158"/>
      <c r="T89" s="158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</row>
    <row r="90" spans="1:188" s="150" customFormat="1" ht="15" customHeight="1" hidden="1">
      <c r="A90" s="179"/>
      <c r="B90" s="138" t="s">
        <v>32</v>
      </c>
      <c r="C90" s="225">
        <f>+MENSYACUM!B67</f>
        <v>37156.9</v>
      </c>
      <c r="D90" s="225">
        <f>+MENSYACUM!C67</f>
        <v>2024.7</v>
      </c>
      <c r="E90" s="225">
        <f>+MENSYACUM!D67</f>
        <v>1087.9</v>
      </c>
      <c r="F90" s="225">
        <f>+MENSYACUM!E67</f>
        <v>90.5</v>
      </c>
      <c r="G90" s="225">
        <f>+MENSYACUM!F67</f>
        <v>30411.7</v>
      </c>
      <c r="H90" s="225">
        <f>+MENSYACUM!G67</f>
        <v>3520</v>
      </c>
      <c r="I90" s="225">
        <f>+MENSYACUM!H67</f>
        <v>22.1</v>
      </c>
      <c r="J90" s="225">
        <f>+MENSYACUM!I67</f>
        <v>630192.2</v>
      </c>
      <c r="K90" s="225">
        <f>+MENSYACUM!J67</f>
        <v>60737</v>
      </c>
      <c r="L90" s="225">
        <f>+MENSYACUM!K67</f>
        <v>10922.9</v>
      </c>
      <c r="M90" s="225">
        <f>+MENSYACUM!L67</f>
        <v>779.6</v>
      </c>
      <c r="N90" s="225">
        <f>+MENSYACUM!M67</f>
        <v>420189.9</v>
      </c>
      <c r="O90" s="225">
        <f>+MENSYACUM!N67</f>
        <v>133582.3</v>
      </c>
      <c r="P90" s="225">
        <f>+MENSYACUM!O67</f>
        <v>3980.5</v>
      </c>
      <c r="Q90" s="183">
        <f>+K90+L90+M90+N90+P90-J90</f>
        <v>-133582.29999999993</v>
      </c>
      <c r="R90" s="183">
        <f t="shared" si="10"/>
        <v>-3520</v>
      </c>
      <c r="S90" s="158"/>
      <c r="T90" s="158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</row>
    <row r="91" spans="1:188" s="150" customFormat="1" ht="15" customHeight="1" hidden="1">
      <c r="A91" s="179"/>
      <c r="B91" s="138" t="s">
        <v>33</v>
      </c>
      <c r="C91" s="225">
        <f>+MENSYACUM!B68</f>
        <v>35208.6</v>
      </c>
      <c r="D91" s="225">
        <f>+MENSYACUM!C68</f>
        <v>1869.9</v>
      </c>
      <c r="E91" s="225">
        <f>+MENSYACUM!D68</f>
        <v>1132.6</v>
      </c>
      <c r="F91" s="225">
        <f>+MENSYACUM!E68</f>
        <v>108.2</v>
      </c>
      <c r="G91" s="225">
        <f>+MENSYACUM!F68</f>
        <v>28412.5</v>
      </c>
      <c r="H91" s="225">
        <f>+MENSYACUM!G68</f>
        <v>3662.8</v>
      </c>
      <c r="I91" s="225">
        <f>+MENSYACUM!H68</f>
        <v>22.6</v>
      </c>
      <c r="J91" s="225">
        <f>+MENSYACUM!I68</f>
        <v>616735.2</v>
      </c>
      <c r="K91" s="225">
        <f>+MENSYACUM!J68</f>
        <v>62676.7</v>
      </c>
      <c r="L91" s="225">
        <f>+MENSYACUM!K68</f>
        <v>10698.2</v>
      </c>
      <c r="M91" s="225">
        <f>+MENSYACUM!L68</f>
        <v>750.1</v>
      </c>
      <c r="N91" s="225">
        <f>+MENSYACUM!M68</f>
        <v>398616.2</v>
      </c>
      <c r="O91" s="225">
        <f>+MENSYACUM!N68</f>
        <v>139866.9</v>
      </c>
      <c r="P91" s="225">
        <f>+MENSYACUM!O68</f>
        <v>4127.1</v>
      </c>
      <c r="Q91" s="183">
        <f t="shared" si="9"/>
        <v>-139866.89999999997</v>
      </c>
      <c r="R91" s="183">
        <f t="shared" si="10"/>
        <v>-3662.7999999999993</v>
      </c>
      <c r="S91" s="158"/>
      <c r="T91" s="158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</row>
    <row r="92" spans="1:188" s="150" customFormat="1" ht="15" customHeight="1" hidden="1">
      <c r="A92" s="179"/>
      <c r="B92" s="138" t="s">
        <v>34</v>
      </c>
      <c r="C92" s="225">
        <f>+MENSYACUM!B69</f>
        <v>36085.4</v>
      </c>
      <c r="D92" s="225">
        <f>+MENSYACUM!C69</f>
        <v>1791.3</v>
      </c>
      <c r="E92" s="225">
        <f>+MENSYACUM!D69</f>
        <v>1287.5</v>
      </c>
      <c r="F92" s="225">
        <f>+MENSYACUM!E69</f>
        <v>77.2</v>
      </c>
      <c r="G92" s="225">
        <f>+MENSYACUM!F69</f>
        <v>29208.7</v>
      </c>
      <c r="H92" s="225">
        <f>+MENSYACUM!G69</f>
        <v>3702.2</v>
      </c>
      <c r="I92" s="225">
        <f>+MENSYACUM!H69</f>
        <v>18.5</v>
      </c>
      <c r="J92" s="225">
        <f>+MENSYACUM!I69</f>
        <v>608050.7000000001</v>
      </c>
      <c r="K92" s="225">
        <f>+MENSYACUM!J69</f>
        <v>62260.4</v>
      </c>
      <c r="L92" s="225">
        <f>+MENSYACUM!K69</f>
        <v>11797.4</v>
      </c>
      <c r="M92" s="225">
        <f>+MENSYACUM!L69</f>
        <v>745</v>
      </c>
      <c r="N92" s="225">
        <f>+MENSYACUM!M69</f>
        <v>388183.2</v>
      </c>
      <c r="O92" s="225">
        <f>+MENSYACUM!N69</f>
        <v>140994.9</v>
      </c>
      <c r="P92" s="225">
        <f>+MENSYACUM!O69</f>
        <v>4069.8</v>
      </c>
      <c r="Q92" s="183">
        <f aca="true" t="shared" si="11" ref="Q92:Q97">+K92+L92+M92+N92+P92-J92</f>
        <v>-140994.90000000008</v>
      </c>
      <c r="R92" s="183">
        <f aca="true" t="shared" si="12" ref="R92:R97">+D92+E92+F92+G92+I92-C92</f>
        <v>-3702.2000000000007</v>
      </c>
      <c r="S92" s="158"/>
      <c r="T92" s="158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</row>
    <row r="93" spans="1:188" s="150" customFormat="1" ht="15" customHeight="1" hidden="1">
      <c r="A93" s="179"/>
      <c r="B93" s="138" t="s">
        <v>35</v>
      </c>
      <c r="C93" s="225">
        <f>+MENSYACUM!B70</f>
        <v>37979.9</v>
      </c>
      <c r="D93" s="225">
        <f>+MENSYACUM!C70</f>
        <v>1758.6</v>
      </c>
      <c r="E93" s="225">
        <f>+MENSYACUM!D70</f>
        <v>1126.9</v>
      </c>
      <c r="F93" s="225">
        <f>+MENSYACUM!E70</f>
        <v>86</v>
      </c>
      <c r="G93" s="225">
        <f>+MENSYACUM!F70</f>
        <v>31468.4</v>
      </c>
      <c r="H93" s="225">
        <f>+MENSYACUM!G70</f>
        <v>3516.5</v>
      </c>
      <c r="I93" s="225">
        <f>+MENSYACUM!H70</f>
        <v>23.5</v>
      </c>
      <c r="J93" s="225">
        <f>+MENSYACUM!I70</f>
        <v>615604.7999999999</v>
      </c>
      <c r="K93" s="225">
        <f>+MENSYACUM!J70</f>
        <v>62913.8</v>
      </c>
      <c r="L93" s="225">
        <f>+MENSYACUM!K70</f>
        <v>10147.8</v>
      </c>
      <c r="M93" s="225">
        <f>+MENSYACUM!L70</f>
        <v>647</v>
      </c>
      <c r="N93" s="225">
        <f>+MENSYACUM!M70</f>
        <v>396697.4</v>
      </c>
      <c r="O93" s="225">
        <f>+MENSYACUM!N70</f>
        <v>141204.1</v>
      </c>
      <c r="P93" s="225">
        <f>+MENSYACUM!O70</f>
        <v>3994.7</v>
      </c>
      <c r="Q93" s="183">
        <f t="shared" si="11"/>
        <v>-141204.09999999992</v>
      </c>
      <c r="R93" s="183">
        <f t="shared" si="12"/>
        <v>-3516.5</v>
      </c>
      <c r="S93" s="158"/>
      <c r="T93" s="158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</row>
    <row r="94" spans="1:188" s="150" customFormat="1" ht="15" customHeight="1" hidden="1">
      <c r="A94" s="179"/>
      <c r="B94" s="138" t="s">
        <v>36</v>
      </c>
      <c r="C94" s="225">
        <f>+MENSYACUM!B71</f>
        <v>37372.2</v>
      </c>
      <c r="D94" s="225">
        <f>+MENSYACUM!C71</f>
        <v>1556.7</v>
      </c>
      <c r="E94" s="225">
        <f>+MENSYACUM!D71</f>
        <v>1010.3</v>
      </c>
      <c r="F94" s="225">
        <f>+MENSYACUM!E71</f>
        <v>55.2</v>
      </c>
      <c r="G94" s="225">
        <f>+MENSYACUM!F71</f>
        <v>30975.5</v>
      </c>
      <c r="H94" s="225">
        <f>+MENSYACUM!G71</f>
        <v>3754.1</v>
      </c>
      <c r="I94" s="225">
        <f>+MENSYACUM!H71</f>
        <v>20.4</v>
      </c>
      <c r="J94" s="225">
        <f>+MENSYACUM!I71</f>
        <v>649809.3</v>
      </c>
      <c r="K94" s="225">
        <f>+MENSYACUM!J71</f>
        <v>63468.7</v>
      </c>
      <c r="L94" s="225">
        <f>+MENSYACUM!K71</f>
        <v>8746.8</v>
      </c>
      <c r="M94" s="225">
        <f>+MENSYACUM!L71</f>
        <v>641.7</v>
      </c>
      <c r="N94" s="225">
        <f>+MENSYACUM!M71</f>
        <v>432022.3</v>
      </c>
      <c r="O94" s="225">
        <f>+MENSYACUM!N71</f>
        <v>141062.9</v>
      </c>
      <c r="P94" s="225">
        <f>+MENSYACUM!O71</f>
        <v>3866.9</v>
      </c>
      <c r="Q94" s="183">
        <f t="shared" si="11"/>
        <v>-141062.90000000002</v>
      </c>
      <c r="R94" s="183">
        <f t="shared" si="12"/>
        <v>-3754.0999999999985</v>
      </c>
      <c r="S94" s="158"/>
      <c r="T94" s="158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</row>
    <row r="95" spans="1:188" s="150" customFormat="1" ht="15" customHeight="1" hidden="1">
      <c r="A95" s="179"/>
      <c r="B95" s="138" t="s">
        <v>37</v>
      </c>
      <c r="C95" s="225">
        <f>+MENSYACUM!B72</f>
        <v>36500.3</v>
      </c>
      <c r="D95" s="225">
        <f>+MENSYACUM!C72</f>
        <v>1388.7</v>
      </c>
      <c r="E95" s="225">
        <f>+MENSYACUM!D72</f>
        <v>928.8</v>
      </c>
      <c r="F95" s="225">
        <f>+MENSYACUM!E72</f>
        <v>87.5</v>
      </c>
      <c r="G95" s="225">
        <f>+MENSYACUM!F72</f>
        <v>30209.5</v>
      </c>
      <c r="H95" s="225">
        <f>+MENSYACUM!G72</f>
        <v>3866.6</v>
      </c>
      <c r="I95" s="225">
        <f>+MENSYACUM!H72</f>
        <v>19.2</v>
      </c>
      <c r="J95" s="225">
        <f>+MENSYACUM!I72</f>
        <v>632907</v>
      </c>
      <c r="K95" s="225">
        <f>+MENSYACUM!J72</f>
        <v>60275</v>
      </c>
      <c r="L95" s="225">
        <f>+MENSYACUM!K72</f>
        <v>8150.2</v>
      </c>
      <c r="M95" s="225">
        <f>+MENSYACUM!L72</f>
        <v>733.8</v>
      </c>
      <c r="N95" s="225">
        <f>+MENSYACUM!M72</f>
        <v>426085.4</v>
      </c>
      <c r="O95" s="225">
        <f>+MENSYACUM!N72</f>
        <v>133998.3</v>
      </c>
      <c r="P95" s="225">
        <f>+MENSYACUM!O72</f>
        <v>3664.3</v>
      </c>
      <c r="Q95" s="183">
        <f t="shared" si="11"/>
        <v>-133998.3</v>
      </c>
      <c r="R95" s="183">
        <f t="shared" si="12"/>
        <v>-3866.600000000002</v>
      </c>
      <c r="S95" s="158"/>
      <c r="T95" s="158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7"/>
      <c r="FF95" s="147"/>
      <c r="FG95" s="147"/>
      <c r="FH95" s="147"/>
      <c r="FI95" s="147"/>
      <c r="FJ95" s="147"/>
      <c r="FK95" s="147"/>
      <c r="FL95" s="147"/>
      <c r="FM95" s="147"/>
      <c r="FN95" s="147"/>
      <c r="FO95" s="147"/>
      <c r="FP95" s="147"/>
      <c r="FQ95" s="147"/>
      <c r="FR95" s="147"/>
      <c r="FS95" s="147"/>
      <c r="FT95" s="147"/>
      <c r="FU95" s="147"/>
      <c r="FV95" s="147"/>
      <c r="FW95" s="147"/>
      <c r="FX95" s="147"/>
      <c r="FY95" s="147"/>
      <c r="FZ95" s="147"/>
      <c r="GA95" s="147"/>
      <c r="GB95" s="147"/>
      <c r="GC95" s="147"/>
      <c r="GD95" s="147"/>
      <c r="GE95" s="147"/>
      <c r="GF95" s="147"/>
    </row>
    <row r="96" spans="1:188" s="150" customFormat="1" ht="15" customHeight="1" hidden="1">
      <c r="A96" s="226"/>
      <c r="B96" s="138" t="s">
        <v>38</v>
      </c>
      <c r="C96" s="225">
        <f>+MENSYACUM!B73</f>
        <v>42271.899999999994</v>
      </c>
      <c r="D96" s="225">
        <f>+MENSYACUM!C73</f>
        <v>1401.6</v>
      </c>
      <c r="E96" s="225">
        <f>+MENSYACUM!D73</f>
        <v>938.6</v>
      </c>
      <c r="F96" s="225">
        <f>+MENSYACUM!E73</f>
        <v>136.9</v>
      </c>
      <c r="G96" s="225">
        <f>+MENSYACUM!F73</f>
        <v>36240</v>
      </c>
      <c r="H96" s="225">
        <f>+MENSYACUM!G73</f>
        <v>3530.7</v>
      </c>
      <c r="I96" s="225">
        <f>+MENSYACUM!H73</f>
        <v>24.1</v>
      </c>
      <c r="J96" s="225">
        <f>+MENSYACUM!I73</f>
        <v>703706.0000000001</v>
      </c>
      <c r="K96" s="225">
        <f>+MENSYACUM!J73</f>
        <v>63841.8</v>
      </c>
      <c r="L96" s="225">
        <f>+MENSYACUM!K73</f>
        <v>8666.8</v>
      </c>
      <c r="M96" s="225">
        <f>+MENSYACUM!L73</f>
        <v>953.3</v>
      </c>
      <c r="N96" s="225">
        <f>+MENSYACUM!M73</f>
        <v>490301.9</v>
      </c>
      <c r="O96" s="225">
        <f>+MENSYACUM!N73</f>
        <v>136024.8</v>
      </c>
      <c r="P96" s="225">
        <f>+MENSYACUM!O73</f>
        <v>3917.4</v>
      </c>
      <c r="Q96" s="183">
        <f t="shared" si="11"/>
        <v>-136024.80000000005</v>
      </c>
      <c r="R96" s="183">
        <f t="shared" si="12"/>
        <v>-3530.699999999997</v>
      </c>
      <c r="S96" s="158"/>
      <c r="T96" s="158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  <c r="FL96" s="147"/>
      <c r="FM96" s="147"/>
      <c r="FN96" s="147"/>
      <c r="FO96" s="147"/>
      <c r="FP96" s="147"/>
      <c r="FQ96" s="147"/>
      <c r="FR96" s="147"/>
      <c r="FS96" s="147"/>
      <c r="FT96" s="147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</row>
    <row r="97" spans="1:188" s="150" customFormat="1" ht="15" customHeight="1" hidden="1">
      <c r="A97" s="226"/>
      <c r="B97" s="138" t="s">
        <v>39</v>
      </c>
      <c r="C97" s="225">
        <f>+MENSYACUM!B74</f>
        <v>37789.299999999996</v>
      </c>
      <c r="D97" s="225">
        <f>+MENSYACUM!C74</f>
        <v>1558.5</v>
      </c>
      <c r="E97" s="225">
        <f>+MENSYACUM!D74</f>
        <v>1195.4</v>
      </c>
      <c r="F97" s="225">
        <f>+MENSYACUM!E74</f>
        <v>194.8</v>
      </c>
      <c r="G97" s="225">
        <f>+MENSYACUM!F74</f>
        <v>30877.4</v>
      </c>
      <c r="H97" s="225">
        <f>+MENSYACUM!G74</f>
        <v>3941.5</v>
      </c>
      <c r="I97" s="225">
        <f>+MENSYACUM!H74</f>
        <v>21.7</v>
      </c>
      <c r="J97" s="225">
        <f>+MENSYACUM!I74</f>
        <v>670478.2999999999</v>
      </c>
      <c r="K97" s="225">
        <f>+MENSYACUM!J74</f>
        <v>62626.7</v>
      </c>
      <c r="L97" s="225">
        <f>+MENSYACUM!K74</f>
        <v>12697.3</v>
      </c>
      <c r="M97" s="225">
        <f>+MENSYACUM!L74</f>
        <v>1466</v>
      </c>
      <c r="N97" s="225">
        <f>+MENSYACUM!M74</f>
        <v>452816</v>
      </c>
      <c r="O97" s="225">
        <f>+MENSYACUM!N74</f>
        <v>136961.7</v>
      </c>
      <c r="P97" s="225">
        <f>+MENSYACUM!O74</f>
        <v>3910.6</v>
      </c>
      <c r="Q97" s="183">
        <f t="shared" si="11"/>
        <v>-136961.69999999995</v>
      </c>
      <c r="R97" s="183">
        <f t="shared" si="12"/>
        <v>-3941.5</v>
      </c>
      <c r="S97" s="158"/>
      <c r="T97" s="158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  <c r="EX97" s="147"/>
      <c r="EY97" s="147"/>
      <c r="EZ97" s="147"/>
      <c r="FA97" s="147"/>
      <c r="FB97" s="147"/>
      <c r="FC97" s="147"/>
      <c r="FD97" s="147"/>
      <c r="FE97" s="147"/>
      <c r="FF97" s="147"/>
      <c r="FG97" s="147"/>
      <c r="FH97" s="147"/>
      <c r="FI97" s="147"/>
      <c r="FJ97" s="147"/>
      <c r="FK97" s="147"/>
      <c r="FL97" s="147"/>
      <c r="FM97" s="147"/>
      <c r="FN97" s="147"/>
      <c r="FO97" s="147"/>
      <c r="FP97" s="147"/>
      <c r="FQ97" s="147"/>
      <c r="FR97" s="147"/>
      <c r="FS97" s="147"/>
      <c r="FT97" s="147"/>
      <c r="FU97" s="147"/>
      <c r="FV97" s="147"/>
      <c r="FW97" s="147"/>
      <c r="FX97" s="147"/>
      <c r="FY97" s="147"/>
      <c r="FZ97" s="147"/>
      <c r="GA97" s="147"/>
      <c r="GB97" s="147"/>
      <c r="GC97" s="147"/>
      <c r="GD97" s="147"/>
      <c r="GE97" s="147"/>
      <c r="GF97" s="147"/>
    </row>
    <row r="98" spans="1:188" s="150" customFormat="1" ht="15" customHeight="1" hidden="1">
      <c r="A98" s="226">
        <v>2022</v>
      </c>
      <c r="B98" s="138" t="s">
        <v>28</v>
      </c>
      <c r="C98" s="225">
        <f>+MENSYACUM!B75</f>
        <v>38280</v>
      </c>
      <c r="D98" s="225">
        <f>+MENSYACUM!C75</f>
        <v>1372.5</v>
      </c>
      <c r="E98" s="225">
        <f>+MENSYACUM!D75</f>
        <v>825.8</v>
      </c>
      <c r="F98" s="225">
        <f>+MENSYACUM!E75</f>
        <v>96.6</v>
      </c>
      <c r="G98" s="225">
        <f>+MENSYACUM!F75</f>
        <v>32056.6</v>
      </c>
      <c r="H98" s="225">
        <f>+MENSYACUM!G75</f>
        <v>3907.2</v>
      </c>
      <c r="I98" s="225">
        <f>+MENSYACUM!H75</f>
        <v>21.3</v>
      </c>
      <c r="J98" s="225">
        <f>+MENSYACUM!I75</f>
        <v>688737.5</v>
      </c>
      <c r="K98" s="225">
        <f>+MENSYACUM!J75</f>
        <v>56514.2</v>
      </c>
      <c r="L98" s="225">
        <f>+MENSYACUM!K75</f>
        <v>8028.5</v>
      </c>
      <c r="M98" s="225">
        <f>+MENSYACUM!L75</f>
        <v>868.6</v>
      </c>
      <c r="N98" s="225">
        <f>+MENSYACUM!M75</f>
        <v>486349.5</v>
      </c>
      <c r="O98" s="225">
        <f>+MENSYACUM!N75</f>
        <v>133208</v>
      </c>
      <c r="P98" s="225">
        <f>+MENSYACUM!O75</f>
        <v>3768.7</v>
      </c>
      <c r="Q98" s="183">
        <f aca="true" t="shared" si="13" ref="Q98:Q103">+K98+L98+M98+N98+P98-J98</f>
        <v>-133208</v>
      </c>
      <c r="R98" s="183">
        <f aca="true" t="shared" si="14" ref="R98:R103">+D98+E98+F98+G98+I98-C98</f>
        <v>-3907.199999999997</v>
      </c>
      <c r="S98" s="158"/>
      <c r="T98" s="158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7"/>
      <c r="FL98" s="147"/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</row>
    <row r="99" spans="1:188" s="150" customFormat="1" ht="15" customHeight="1" hidden="1">
      <c r="A99" s="179"/>
      <c r="B99" s="138" t="s">
        <v>29</v>
      </c>
      <c r="C99" s="225">
        <f>+MENSYACUM!B76</f>
        <v>37951</v>
      </c>
      <c r="D99" s="225">
        <f>+MENSYACUM!C76</f>
        <v>1653</v>
      </c>
      <c r="E99" s="225">
        <f>+MENSYACUM!D76</f>
        <v>827.2</v>
      </c>
      <c r="F99" s="225">
        <f>+MENSYACUM!E76</f>
        <v>113.4</v>
      </c>
      <c r="G99" s="225">
        <f>+MENSYACUM!F76</f>
        <v>32107.4</v>
      </c>
      <c r="H99" s="225">
        <f>+MENSYACUM!G76</f>
        <v>3231.4</v>
      </c>
      <c r="I99" s="225">
        <f>+MENSYACUM!H76</f>
        <v>18.6</v>
      </c>
      <c r="J99" s="225">
        <f>+MENSYACUM!I76</f>
        <v>657873.0000000001</v>
      </c>
      <c r="K99" s="225">
        <f>+MENSYACUM!J76</f>
        <v>55937.1</v>
      </c>
      <c r="L99" s="225">
        <f>+MENSYACUM!K76</f>
        <v>8484</v>
      </c>
      <c r="M99" s="225">
        <f>+MENSYACUM!L76</f>
        <v>960.4</v>
      </c>
      <c r="N99" s="225">
        <f>+MENSYACUM!M76</f>
        <v>459475.8</v>
      </c>
      <c r="O99" s="225">
        <f>+MENSYACUM!N76</f>
        <v>129530.9</v>
      </c>
      <c r="P99" s="225">
        <f>+MENSYACUM!O76</f>
        <v>3484.8</v>
      </c>
      <c r="Q99" s="183">
        <f t="shared" si="13"/>
        <v>-129530.90000000002</v>
      </c>
      <c r="R99" s="183">
        <f t="shared" si="14"/>
        <v>-3231.4000000000015</v>
      </c>
      <c r="S99" s="158"/>
      <c r="T99" s="158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7"/>
      <c r="FL99" s="147"/>
      <c r="FM99" s="147"/>
      <c r="FN99" s="147"/>
      <c r="FO99" s="147"/>
      <c r="FP99" s="147"/>
      <c r="FQ99" s="147"/>
      <c r="FR99" s="147"/>
      <c r="FS99" s="147"/>
      <c r="FT99" s="147"/>
      <c r="FU99" s="147"/>
      <c r="FV99" s="147"/>
      <c r="FW99" s="147"/>
      <c r="FX99" s="147"/>
      <c r="FY99" s="147"/>
      <c r="FZ99" s="147"/>
      <c r="GA99" s="147"/>
      <c r="GB99" s="147"/>
      <c r="GC99" s="147"/>
      <c r="GD99" s="147"/>
      <c r="GE99" s="147"/>
      <c r="GF99" s="147"/>
    </row>
    <row r="100" spans="1:188" s="150" customFormat="1" ht="14.25" customHeight="1" hidden="1">
      <c r="A100" s="226"/>
      <c r="B100" s="138" t="s">
        <v>30</v>
      </c>
      <c r="C100" s="225">
        <f>+MENSYACUM!B77</f>
        <v>46645.49999999999</v>
      </c>
      <c r="D100" s="225">
        <f>+MENSYACUM!C77</f>
        <v>1677.6</v>
      </c>
      <c r="E100" s="225">
        <f>+MENSYACUM!D77</f>
        <v>1021.2</v>
      </c>
      <c r="F100" s="225">
        <f>+MENSYACUM!E77</f>
        <v>143.9</v>
      </c>
      <c r="G100" s="225">
        <f>+MENSYACUM!F77</f>
        <v>39842</v>
      </c>
      <c r="H100" s="225">
        <f>+MENSYACUM!G77</f>
        <v>3937.2</v>
      </c>
      <c r="I100" s="225">
        <f>+MENSYACUM!H77</f>
        <v>23.6</v>
      </c>
      <c r="J100" s="225">
        <f>+MENSYACUM!I77</f>
        <v>689495.4000000001</v>
      </c>
      <c r="K100" s="225">
        <f>+MENSYACUM!J77</f>
        <v>62195.2</v>
      </c>
      <c r="L100" s="225">
        <f>+MENSYACUM!K77</f>
        <v>10864.3</v>
      </c>
      <c r="M100" s="225">
        <f>+MENSYACUM!L77</f>
        <v>1149.1</v>
      </c>
      <c r="N100" s="225">
        <f>+MENSYACUM!M77</f>
        <v>466788.8</v>
      </c>
      <c r="O100" s="225">
        <f>+MENSYACUM!N77</f>
        <v>144365.2</v>
      </c>
      <c r="P100" s="225">
        <f>+MENSYACUM!O77</f>
        <v>4132.8</v>
      </c>
      <c r="Q100" s="183">
        <f t="shared" si="13"/>
        <v>-144365.20000000007</v>
      </c>
      <c r="R100" s="183">
        <f t="shared" si="14"/>
        <v>-3937.199999999997</v>
      </c>
      <c r="S100" s="158"/>
      <c r="T100" s="158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7"/>
      <c r="ED100" s="147"/>
      <c r="EE100" s="147"/>
      <c r="EF100" s="147"/>
      <c r="EG100" s="147"/>
      <c r="EH100" s="147"/>
      <c r="EI100" s="147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7"/>
      <c r="EV100" s="147"/>
      <c r="EW100" s="147"/>
      <c r="EX100" s="147"/>
      <c r="EY100" s="147"/>
      <c r="EZ100" s="147"/>
      <c r="FA100" s="147"/>
      <c r="FB100" s="147"/>
      <c r="FC100" s="147"/>
      <c r="FD100" s="147"/>
      <c r="FE100" s="147"/>
      <c r="FF100" s="147"/>
      <c r="FG100" s="147"/>
      <c r="FH100" s="147"/>
      <c r="FI100" s="147"/>
      <c r="FJ100" s="147"/>
      <c r="FK100" s="147"/>
      <c r="FL100" s="147"/>
      <c r="FM100" s="147"/>
      <c r="FN100" s="147"/>
      <c r="FO100" s="147"/>
      <c r="FP100" s="147"/>
      <c r="FQ100" s="147"/>
      <c r="FR100" s="147"/>
      <c r="FS100" s="147"/>
      <c r="FT100" s="147"/>
      <c r="FU100" s="147"/>
      <c r="FV100" s="147"/>
      <c r="FW100" s="147"/>
      <c r="FX100" s="147"/>
      <c r="FY100" s="147"/>
      <c r="FZ100" s="147"/>
      <c r="GA100" s="147"/>
      <c r="GB100" s="147"/>
      <c r="GC100" s="147"/>
      <c r="GD100" s="147"/>
      <c r="GE100" s="147"/>
      <c r="GF100" s="147"/>
    </row>
    <row r="101" spans="1:188" s="150" customFormat="1" ht="12.75" customHeight="1" hidden="1">
      <c r="A101" s="179"/>
      <c r="B101" s="138" t="s">
        <v>31</v>
      </c>
      <c r="C101" s="225">
        <f>+MENSYACUM!B78</f>
        <v>35349.600000000006</v>
      </c>
      <c r="D101" s="225">
        <f>+MENSYACUM!C78</f>
        <v>1705.8</v>
      </c>
      <c r="E101" s="225">
        <f>+MENSYACUM!D78</f>
        <v>1138</v>
      </c>
      <c r="F101" s="225">
        <f>+MENSYACUM!E78</f>
        <v>120.4</v>
      </c>
      <c r="G101" s="225">
        <f>+MENSYACUM!F78</f>
        <v>28793.7</v>
      </c>
      <c r="H101" s="225">
        <f>+MENSYACUM!G78</f>
        <v>3574</v>
      </c>
      <c r="I101" s="225">
        <f>+MENSYACUM!H78</f>
        <v>17.7</v>
      </c>
      <c r="J101" s="225">
        <f>+MENSYACUM!I78</f>
        <v>588416</v>
      </c>
      <c r="K101" s="225">
        <f>+MENSYACUM!J78</f>
        <v>59526.8</v>
      </c>
      <c r="L101" s="225">
        <f>+MENSYACUM!K78</f>
        <v>12182.4</v>
      </c>
      <c r="M101" s="225">
        <f>+MENSYACUM!L78</f>
        <v>1078.7</v>
      </c>
      <c r="N101" s="225">
        <f>+MENSYACUM!M78</f>
        <v>383685.5</v>
      </c>
      <c r="O101" s="225">
        <f>+MENSYACUM!N78</f>
        <v>128518.7</v>
      </c>
      <c r="P101" s="225">
        <f>+MENSYACUM!O78</f>
        <v>3423.9</v>
      </c>
      <c r="Q101" s="183">
        <f t="shared" si="13"/>
        <v>-128518.69999999995</v>
      </c>
      <c r="R101" s="183">
        <f t="shared" si="14"/>
        <v>-3574.0000000000036</v>
      </c>
      <c r="S101" s="158"/>
      <c r="T101" s="158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7"/>
      <c r="EV101" s="147"/>
      <c r="EW101" s="147"/>
      <c r="EX101" s="147"/>
      <c r="EY101" s="147"/>
      <c r="EZ101" s="147"/>
      <c r="FA101" s="147"/>
      <c r="FB101" s="147"/>
      <c r="FC101" s="147"/>
      <c r="FD101" s="147"/>
      <c r="FE101" s="147"/>
      <c r="FF101" s="147"/>
      <c r="FG101" s="147"/>
      <c r="FH101" s="147"/>
      <c r="FI101" s="147"/>
      <c r="FJ101" s="147"/>
      <c r="FK101" s="147"/>
      <c r="FL101" s="147"/>
      <c r="FM101" s="147"/>
      <c r="FN101" s="147"/>
      <c r="FO101" s="147"/>
      <c r="FP101" s="147"/>
      <c r="FQ101" s="147"/>
      <c r="FR101" s="147"/>
      <c r="FS101" s="147"/>
      <c r="FT101" s="147"/>
      <c r="FU101" s="147"/>
      <c r="FV101" s="147"/>
      <c r="FW101" s="147"/>
      <c r="FX101" s="147"/>
      <c r="FY101" s="147"/>
      <c r="FZ101" s="147"/>
      <c r="GA101" s="147"/>
      <c r="GB101" s="147"/>
      <c r="GC101" s="147"/>
      <c r="GD101" s="147"/>
      <c r="GE101" s="147"/>
      <c r="GF101" s="147"/>
    </row>
    <row r="102" spans="1:188" s="150" customFormat="1" ht="15" customHeight="1" hidden="1">
      <c r="A102" s="179"/>
      <c r="B102" s="138" t="s">
        <v>32</v>
      </c>
      <c r="C102" s="225">
        <f>+MENSYACUM!B79</f>
        <v>35495.899999999994</v>
      </c>
      <c r="D102" s="225">
        <f>+MENSYACUM!C79</f>
        <v>1843.9</v>
      </c>
      <c r="E102" s="225">
        <f>+MENSYACUM!D79</f>
        <v>1059.2</v>
      </c>
      <c r="F102" s="225">
        <f>+MENSYACUM!E79</f>
        <v>110</v>
      </c>
      <c r="G102" s="225">
        <f>+MENSYACUM!F79</f>
        <v>28581.6</v>
      </c>
      <c r="H102" s="225">
        <f>+MENSYACUM!G79</f>
        <v>3882.2</v>
      </c>
      <c r="I102" s="225">
        <f>+MENSYACUM!H79</f>
        <v>19</v>
      </c>
      <c r="J102" s="225">
        <f>+MENSYACUM!I79</f>
        <v>650025.8</v>
      </c>
      <c r="K102" s="225">
        <f>+MENSYACUM!J79</f>
        <v>67050.2</v>
      </c>
      <c r="L102" s="225">
        <f>+MENSYACUM!K79</f>
        <v>10717.4</v>
      </c>
      <c r="M102" s="225">
        <f>+MENSYACUM!L79</f>
        <v>881.4</v>
      </c>
      <c r="N102" s="225">
        <f>+MENSYACUM!M79</f>
        <v>427941.9</v>
      </c>
      <c r="O102" s="225">
        <f>+MENSYACUM!N79</f>
        <v>139837.7</v>
      </c>
      <c r="P102" s="225">
        <f>+MENSYACUM!O79</f>
        <v>3597.2</v>
      </c>
      <c r="Q102" s="183">
        <f t="shared" si="13"/>
        <v>-139837.7</v>
      </c>
      <c r="R102" s="183">
        <f t="shared" si="14"/>
        <v>-3882.199999999997</v>
      </c>
      <c r="S102" s="158"/>
      <c r="T102" s="158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7"/>
      <c r="EV102" s="147"/>
      <c r="EW102" s="147"/>
      <c r="EX102" s="147"/>
      <c r="EY102" s="147"/>
      <c r="EZ102" s="147"/>
      <c r="FA102" s="147"/>
      <c r="FB102" s="147"/>
      <c r="FC102" s="147"/>
      <c r="FD102" s="147"/>
      <c r="FE102" s="147"/>
      <c r="FF102" s="147"/>
      <c r="FG102" s="147"/>
      <c r="FH102" s="147"/>
      <c r="FI102" s="147"/>
      <c r="FJ102" s="147"/>
      <c r="FK102" s="147"/>
      <c r="FL102" s="147"/>
      <c r="FM102" s="147"/>
      <c r="FN102" s="147"/>
      <c r="FO102" s="147"/>
      <c r="FP102" s="147"/>
      <c r="FQ102" s="147"/>
      <c r="FR102" s="147"/>
      <c r="FS102" s="147"/>
      <c r="FT102" s="147"/>
      <c r="FU102" s="147"/>
      <c r="FV102" s="147"/>
      <c r="FW102" s="147"/>
      <c r="FX102" s="147"/>
      <c r="FY102" s="147"/>
      <c r="FZ102" s="147"/>
      <c r="GA102" s="147"/>
      <c r="GB102" s="147"/>
      <c r="GC102" s="147"/>
      <c r="GD102" s="147"/>
      <c r="GE102" s="147"/>
      <c r="GF102" s="147"/>
    </row>
    <row r="103" spans="1:20" ht="14.25" customHeight="1" hidden="1">
      <c r="A103" s="180"/>
      <c r="B103" s="138" t="s">
        <v>33</v>
      </c>
      <c r="C103" s="225">
        <f>+MENSYACUM!B80</f>
        <v>38183.2</v>
      </c>
      <c r="D103" s="225">
        <f>+MENSYACUM!C80</f>
        <v>1700.9</v>
      </c>
      <c r="E103" s="225">
        <f>+MENSYACUM!D80</f>
        <v>1131.1</v>
      </c>
      <c r="F103" s="225">
        <f>+MENSYACUM!E80</f>
        <v>113.4</v>
      </c>
      <c r="G103" s="225">
        <f>+MENSYACUM!F80</f>
        <v>31441.8</v>
      </c>
      <c r="H103" s="225">
        <f>+MENSYACUM!G80</f>
        <v>3777.1</v>
      </c>
      <c r="I103" s="225">
        <f>+MENSYACUM!H80</f>
        <v>18.9</v>
      </c>
      <c r="J103" s="225">
        <f>+MENSYACUM!I80</f>
        <v>611099.7999999999</v>
      </c>
      <c r="K103" s="225">
        <f>+MENSYACUM!J80</f>
        <v>65745.6</v>
      </c>
      <c r="L103" s="225">
        <f>+MENSYACUM!K80</f>
        <v>10677.8</v>
      </c>
      <c r="M103" s="225">
        <f>+MENSYACUM!L80</f>
        <v>884.1</v>
      </c>
      <c r="N103" s="225">
        <f>+MENSYACUM!M80</f>
        <v>390837.1</v>
      </c>
      <c r="O103" s="225">
        <f>+MENSYACUM!N80</f>
        <v>139368.6</v>
      </c>
      <c r="P103" s="225">
        <f>+MENSYACUM!O80</f>
        <v>3586.6</v>
      </c>
      <c r="Q103" s="183">
        <f t="shared" si="13"/>
        <v>-139368.59999999998</v>
      </c>
      <c r="R103" s="183">
        <f t="shared" si="14"/>
        <v>-3777.0999999999985</v>
      </c>
      <c r="S103" s="64"/>
      <c r="T103" s="64"/>
    </row>
    <row r="104" spans="1:20" ht="15" customHeight="1" hidden="1">
      <c r="A104" s="180"/>
      <c r="B104" s="138" t="s">
        <v>34</v>
      </c>
      <c r="C104" s="225">
        <f>+MENSYACUM!B81</f>
        <v>33341.8</v>
      </c>
      <c r="D104" s="225">
        <f>+MENSYACUM!C81</f>
        <v>1840.3</v>
      </c>
      <c r="E104" s="225">
        <f>+MENSYACUM!D81</f>
        <v>1384.6</v>
      </c>
      <c r="F104" s="225">
        <f>+MENSYACUM!E81</f>
        <v>84.1</v>
      </c>
      <c r="G104" s="225">
        <f>+MENSYACUM!F81</f>
        <v>26216.6</v>
      </c>
      <c r="H104" s="225">
        <f>+MENSYACUM!G81</f>
        <v>3799</v>
      </c>
      <c r="I104" s="225">
        <f>+MENSYACUM!H81</f>
        <v>17.2</v>
      </c>
      <c r="J104" s="225">
        <f>+MENSYACUM!I81</f>
        <v>561417.4</v>
      </c>
      <c r="K104" s="225">
        <f>+MENSYACUM!J81</f>
        <v>62310.3</v>
      </c>
      <c r="L104" s="225">
        <f>+MENSYACUM!K81</f>
        <v>11334.9</v>
      </c>
      <c r="M104" s="225">
        <f>+MENSYACUM!L81</f>
        <v>824.5</v>
      </c>
      <c r="N104" s="225">
        <f>+MENSYACUM!M81</f>
        <v>350869.3</v>
      </c>
      <c r="O104" s="225">
        <f>+MENSYACUM!N81</f>
        <v>132794</v>
      </c>
      <c r="P104" s="225">
        <f>+MENSYACUM!O81</f>
        <v>3284.4</v>
      </c>
      <c r="Q104" s="183"/>
      <c r="R104" s="183"/>
      <c r="S104" s="64"/>
      <c r="T104" s="64"/>
    </row>
    <row r="105" spans="1:20" ht="11.25" customHeight="1" hidden="1">
      <c r="A105" s="180"/>
      <c r="B105" s="138" t="s">
        <v>35</v>
      </c>
      <c r="C105" s="225">
        <f>+MENSYACUM!B82</f>
        <v>37926.700000000004</v>
      </c>
      <c r="D105" s="225">
        <f>+MENSYACUM!C82</f>
        <v>1801.3</v>
      </c>
      <c r="E105" s="225">
        <f>+MENSYACUM!D82</f>
        <v>1025.9</v>
      </c>
      <c r="F105" s="225">
        <f>+MENSYACUM!E82</f>
        <v>103.8</v>
      </c>
      <c r="G105" s="225">
        <f>+MENSYACUM!F82</f>
        <v>30564</v>
      </c>
      <c r="H105" s="225">
        <f>+MENSYACUM!G82</f>
        <v>4409.4</v>
      </c>
      <c r="I105" s="225">
        <f>+MENSYACUM!H82</f>
        <v>22.3</v>
      </c>
      <c r="J105" s="225">
        <f>+MENSYACUM!I82</f>
        <v>595144.7</v>
      </c>
      <c r="K105" s="225">
        <f>+MENSYACUM!J82</f>
        <v>65545.9</v>
      </c>
      <c r="L105" s="225">
        <f>+MENSYACUM!K82</f>
        <v>10274.3</v>
      </c>
      <c r="M105" s="225">
        <f>+MENSYACUM!L82</f>
        <v>864.6</v>
      </c>
      <c r="N105" s="225">
        <f>+MENSYACUM!M82</f>
        <v>374138.5</v>
      </c>
      <c r="O105" s="225">
        <f>+MENSYACUM!N82</f>
        <v>140893.2</v>
      </c>
      <c r="P105" s="225">
        <f>+MENSYACUM!O82</f>
        <v>3428.2</v>
      </c>
      <c r="Q105" s="183"/>
      <c r="R105" s="183"/>
      <c r="S105" s="64"/>
      <c r="T105" s="64"/>
    </row>
    <row r="106" spans="1:20" ht="14.25" customHeight="1" hidden="1">
      <c r="A106" s="180"/>
      <c r="B106" s="138" t="s">
        <v>36</v>
      </c>
      <c r="C106" s="225">
        <f>+MENSYACUM!B83</f>
        <v>34081.700000000004</v>
      </c>
      <c r="D106" s="225">
        <f>+MENSYACUM!C83</f>
        <v>1610.9</v>
      </c>
      <c r="E106" s="225">
        <f>+MENSYACUM!D83</f>
        <v>851.6</v>
      </c>
      <c r="F106" s="225">
        <f>+MENSYACUM!E83</f>
        <v>92.9</v>
      </c>
      <c r="G106" s="225">
        <f>+MENSYACUM!F83</f>
        <v>27312.7</v>
      </c>
      <c r="H106" s="225">
        <f>+MENSYACUM!G83</f>
        <v>4193.9</v>
      </c>
      <c r="I106" s="225">
        <f>+MENSYACUM!H83</f>
        <v>19.7</v>
      </c>
      <c r="J106" s="225">
        <f>+MENSYACUM!I83</f>
        <v>608813.1</v>
      </c>
      <c r="K106" s="225">
        <f>+MENSYACUM!J83</f>
        <v>63265.6</v>
      </c>
      <c r="L106" s="225">
        <f>+MENSYACUM!K83</f>
        <v>8654.2</v>
      </c>
      <c r="M106" s="225">
        <f>+MENSYACUM!L83</f>
        <v>828.1</v>
      </c>
      <c r="N106" s="225">
        <f>+MENSYACUM!M83</f>
        <v>389798.5</v>
      </c>
      <c r="O106" s="225">
        <f>+MENSYACUM!N83</f>
        <v>143146.3</v>
      </c>
      <c r="P106" s="225">
        <f>+MENSYACUM!O83</f>
        <v>3120.4</v>
      </c>
      <c r="Q106" s="183"/>
      <c r="R106" s="183"/>
      <c r="S106" s="64"/>
      <c r="T106" s="64"/>
    </row>
    <row r="107" spans="1:20" ht="12.75" customHeight="1" hidden="1">
      <c r="A107" s="180"/>
      <c r="B107" s="138" t="s">
        <v>37</v>
      </c>
      <c r="C107" s="225">
        <f>+MENSYACUM!B84</f>
        <v>34775.1</v>
      </c>
      <c r="D107" s="225">
        <f>+MENSYACUM!C84</f>
        <v>1653.2</v>
      </c>
      <c r="E107" s="225">
        <f>+MENSYACUM!D84</f>
        <v>801.8</v>
      </c>
      <c r="F107" s="225">
        <f>+MENSYACUM!E84</f>
        <v>90.5</v>
      </c>
      <c r="G107" s="225">
        <f>+MENSYACUM!F84</f>
        <v>28072</v>
      </c>
      <c r="H107" s="225">
        <f>+MENSYACUM!G84</f>
        <v>4138.6</v>
      </c>
      <c r="I107" s="225">
        <f>+MENSYACUM!H84</f>
        <v>19</v>
      </c>
      <c r="J107" s="225">
        <f>+MENSYACUM!I84</f>
        <v>602939.6</v>
      </c>
      <c r="K107" s="225">
        <f>+MENSYACUM!J84</f>
        <v>59482.6</v>
      </c>
      <c r="L107" s="225">
        <f>+MENSYACUM!K84</f>
        <v>8283.9</v>
      </c>
      <c r="M107" s="225">
        <f>+MENSYACUM!L84</f>
        <v>822.4</v>
      </c>
      <c r="N107" s="225">
        <f>+MENSYACUM!M84</f>
        <v>406045.1</v>
      </c>
      <c r="O107" s="225">
        <f>+MENSYACUM!N84</f>
        <v>125369</v>
      </c>
      <c r="P107" s="225">
        <f>+MENSYACUM!O84</f>
        <v>2936.6</v>
      </c>
      <c r="Q107" s="183"/>
      <c r="R107" s="183"/>
      <c r="S107" s="64"/>
      <c r="T107" s="64"/>
    </row>
    <row r="108" spans="2:20" ht="15.75" customHeight="1" hidden="1">
      <c r="B108" s="138" t="s">
        <v>38</v>
      </c>
      <c r="C108" s="225">
        <f>+MENSYACUM!B85</f>
        <v>44531.9</v>
      </c>
      <c r="D108" s="225">
        <f>+MENSYACUM!C85</f>
        <v>1692.3</v>
      </c>
      <c r="E108" s="225">
        <f>+MENSYACUM!D85</f>
        <v>825.5</v>
      </c>
      <c r="F108" s="225">
        <f>+MENSYACUM!E85</f>
        <v>113.1</v>
      </c>
      <c r="G108" s="225">
        <f>+MENSYACUM!F85</f>
        <v>37689</v>
      </c>
      <c r="H108" s="225">
        <f>+MENSYACUM!G85</f>
        <v>4196.1</v>
      </c>
      <c r="I108" s="225">
        <f>+MENSYACUM!H85</f>
        <v>15.9</v>
      </c>
      <c r="J108" s="225">
        <f>+MENSYACUM!I85</f>
        <v>684912.3</v>
      </c>
      <c r="K108" s="225">
        <f>+MENSYACUM!J85</f>
        <v>59633.5</v>
      </c>
      <c r="L108" s="225">
        <f>+MENSYACUM!K85</f>
        <v>8312.9</v>
      </c>
      <c r="M108" s="225">
        <f>+MENSYACUM!L85</f>
        <v>924.1</v>
      </c>
      <c r="N108" s="225">
        <f>+MENSYACUM!M85</f>
        <v>468089.9</v>
      </c>
      <c r="O108" s="225">
        <f>+MENSYACUM!N85</f>
        <v>144876.9</v>
      </c>
      <c r="P108" s="225">
        <f>+MENSYACUM!O85</f>
        <v>3075</v>
      </c>
      <c r="Q108" s="183"/>
      <c r="R108" s="183"/>
      <c r="S108" s="64"/>
      <c r="T108" s="64"/>
    </row>
    <row r="109" spans="1:20" ht="21" customHeight="1">
      <c r="A109" s="226">
        <v>2022</v>
      </c>
      <c r="B109" s="138" t="s">
        <v>39</v>
      </c>
      <c r="C109" s="225">
        <f>+MENSYACUM!B86</f>
        <v>34955.4</v>
      </c>
      <c r="D109" s="225">
        <f>+MENSYACUM!C86</f>
        <v>1298.6</v>
      </c>
      <c r="E109" s="225">
        <f>+MENSYACUM!D86</f>
        <v>1072.6</v>
      </c>
      <c r="F109" s="225">
        <f>+MENSYACUM!E86</f>
        <v>168.6</v>
      </c>
      <c r="G109" s="225">
        <f>+MENSYACUM!F86</f>
        <v>28200.5</v>
      </c>
      <c r="H109" s="225">
        <f>+MENSYACUM!G86</f>
        <v>4201.4</v>
      </c>
      <c r="I109" s="225">
        <f>+MENSYACUM!H86</f>
        <v>13.7</v>
      </c>
      <c r="J109" s="225">
        <f>+MENSYACUM!I86</f>
        <v>627161.0999999999</v>
      </c>
      <c r="K109" s="225">
        <f>+MENSYACUM!J86</f>
        <v>56541.2</v>
      </c>
      <c r="L109" s="225">
        <f>+MENSYACUM!K86</f>
        <v>11996.7</v>
      </c>
      <c r="M109" s="225">
        <f>+MENSYACUM!L86</f>
        <v>1319.7</v>
      </c>
      <c r="N109" s="225">
        <f>+MENSYACUM!M86</f>
        <v>423382.1</v>
      </c>
      <c r="O109" s="225">
        <f>+MENSYACUM!N86</f>
        <v>130831.2</v>
      </c>
      <c r="P109" s="225">
        <f>+MENSYACUM!O86</f>
        <v>3090.2</v>
      </c>
      <c r="Q109" s="183"/>
      <c r="R109" s="183"/>
      <c r="S109" s="64"/>
      <c r="T109" s="64"/>
    </row>
    <row r="110" spans="1:20" ht="15" customHeight="1">
      <c r="A110" s="226">
        <v>2023</v>
      </c>
      <c r="B110" s="138" t="s">
        <v>28</v>
      </c>
      <c r="C110" s="225">
        <f>+MENSYACUM!B87</f>
        <v>37229.845</v>
      </c>
      <c r="D110" s="225">
        <f>+MENSYACUM!C87</f>
        <v>1237</v>
      </c>
      <c r="E110" s="225">
        <f>+MENSYACUM!D87</f>
        <v>716.2</v>
      </c>
      <c r="F110" s="225">
        <f>+MENSYACUM!E87</f>
        <v>82.1</v>
      </c>
      <c r="G110" s="225">
        <f>+MENSYACUM!F87</f>
        <v>30947.1</v>
      </c>
      <c r="H110" s="225">
        <f>+MENSYACUM!G87</f>
        <v>4231.9</v>
      </c>
      <c r="I110" s="225">
        <f>+MENSYACUM!H87</f>
        <v>15.545</v>
      </c>
      <c r="J110" s="225">
        <f>+MENSYACUM!I87</f>
        <v>682716.1</v>
      </c>
      <c r="K110" s="225">
        <f>+MENSYACUM!J87</f>
        <v>53286.4</v>
      </c>
      <c r="L110" s="225">
        <f>+MENSYACUM!K87</f>
        <v>7862.7</v>
      </c>
      <c r="M110" s="225">
        <f>+MENSYACUM!L87</f>
        <v>740</v>
      </c>
      <c r="N110" s="225">
        <f>+MENSYACUM!M87</f>
        <v>468823.1</v>
      </c>
      <c r="O110" s="225">
        <f>+MENSYACUM!N87</f>
        <v>148727.4</v>
      </c>
      <c r="P110" s="225">
        <f>+MENSYACUM!O87</f>
        <v>3276.5</v>
      </c>
      <c r="Q110" s="183"/>
      <c r="R110" s="183"/>
      <c r="S110" s="64"/>
      <c r="T110" s="64"/>
    </row>
    <row r="111" spans="1:20" ht="15" customHeight="1">
      <c r="A111" s="226"/>
      <c r="B111" s="138" t="s">
        <v>29</v>
      </c>
      <c r="C111" s="225">
        <f>+MENSYACUM!B88</f>
        <v>34544.9</v>
      </c>
      <c r="D111" s="225">
        <f>+MENSYACUM!C88</f>
        <v>1270.3</v>
      </c>
      <c r="E111" s="225">
        <f>+MENSYACUM!D88</f>
        <v>618.4</v>
      </c>
      <c r="F111" s="225">
        <f>+MENSYACUM!E88</f>
        <v>70.6</v>
      </c>
      <c r="G111" s="225">
        <f>+MENSYACUM!F88</f>
        <v>28801.7</v>
      </c>
      <c r="H111" s="225">
        <f>+MENSYACUM!G88</f>
        <v>3771.1</v>
      </c>
      <c r="I111" s="225">
        <f>+MENSYACUM!H88</f>
        <v>12.8</v>
      </c>
      <c r="J111" s="225">
        <f>+MENSYACUM!I88</f>
        <v>616466.1</v>
      </c>
      <c r="K111" s="225">
        <f>+MENSYACUM!J88</f>
        <v>51685.1</v>
      </c>
      <c r="L111" s="225">
        <f>+MENSYACUM!K88</f>
        <v>7378.4</v>
      </c>
      <c r="M111" s="225">
        <f>+MENSYACUM!L88</f>
        <v>696.7</v>
      </c>
      <c r="N111" s="225">
        <f>+MENSYACUM!M88</f>
        <v>417697</v>
      </c>
      <c r="O111" s="225">
        <f>+MENSYACUM!N88</f>
        <v>136039.8</v>
      </c>
      <c r="P111" s="225">
        <f>+MENSYACUM!O88</f>
        <v>2969.1</v>
      </c>
      <c r="Q111" s="183"/>
      <c r="R111" s="183"/>
      <c r="S111" s="64"/>
      <c r="T111" s="64"/>
    </row>
    <row r="112" spans="1:20" ht="15" customHeight="1">
      <c r="A112" s="226"/>
      <c r="B112" s="138" t="s">
        <v>30</v>
      </c>
      <c r="C112" s="225">
        <f>+MENSYACUM!B89</f>
        <v>39240.3</v>
      </c>
      <c r="D112" s="225">
        <f>+MENSYACUM!C89</f>
        <v>1297.3</v>
      </c>
      <c r="E112" s="225">
        <f>+MENSYACUM!D89</f>
        <v>822.5</v>
      </c>
      <c r="F112" s="225">
        <f>+MENSYACUM!E89</f>
        <v>97</v>
      </c>
      <c r="G112" s="225">
        <f>+MENSYACUM!F89</f>
        <v>32805.7</v>
      </c>
      <c r="H112" s="225">
        <f>+MENSYACUM!G89</f>
        <v>4204.3</v>
      </c>
      <c r="I112" s="225">
        <f>+MENSYACUM!H89</f>
        <v>13.5</v>
      </c>
      <c r="J112" s="225">
        <f>+MENSYACUM!I89</f>
        <v>660033.8999999999</v>
      </c>
      <c r="K112" s="225">
        <f>+MENSYACUM!J89</f>
        <v>59500.6</v>
      </c>
      <c r="L112" s="225">
        <f>+MENSYACUM!K89</f>
        <v>11106.5</v>
      </c>
      <c r="M112" s="225">
        <f>+MENSYACUM!L89</f>
        <v>1005.5</v>
      </c>
      <c r="N112" s="225">
        <f>+MENSYACUM!M89</f>
        <v>436059.5</v>
      </c>
      <c r="O112" s="225">
        <f>+MENSYACUM!N89</f>
        <v>148889.8</v>
      </c>
      <c r="P112" s="225">
        <f>+MENSYACUM!O89</f>
        <v>3472</v>
      </c>
      <c r="Q112" s="183"/>
      <c r="R112" s="183"/>
      <c r="S112" s="64"/>
      <c r="T112" s="64"/>
    </row>
    <row r="113" spans="1:20" ht="15" customHeight="1">
      <c r="A113" s="226"/>
      <c r="B113" s="138" t="s">
        <v>31</v>
      </c>
      <c r="C113" s="225">
        <f>+MENSYACUM!B90</f>
        <v>28826.999999999996</v>
      </c>
      <c r="D113" s="225">
        <f>+MENSYACUM!C90</f>
        <v>1360.6</v>
      </c>
      <c r="E113" s="225">
        <f>+MENSYACUM!D90</f>
        <v>696.5</v>
      </c>
      <c r="F113" s="225">
        <f>+MENSYACUM!E90</f>
        <v>97.1</v>
      </c>
      <c r="G113" s="225">
        <f>+MENSYACUM!F90</f>
        <v>22970.1</v>
      </c>
      <c r="H113" s="225">
        <f>+MENSYACUM!G90</f>
        <v>3682.6</v>
      </c>
      <c r="I113" s="225">
        <f>+MENSYACUM!H90</f>
        <v>20.1</v>
      </c>
      <c r="J113" s="225">
        <f>+MENSYACUM!I90</f>
        <v>539749.7</v>
      </c>
      <c r="K113" s="225">
        <f>+MENSYACUM!J90</f>
        <v>49597.6</v>
      </c>
      <c r="L113" s="225">
        <f>+MENSYACUM!K90</f>
        <v>9577.3</v>
      </c>
      <c r="M113" s="225">
        <f>+MENSYACUM!L90</f>
        <v>848.1</v>
      </c>
      <c r="N113" s="225">
        <f>+MENSYACUM!M90</f>
        <v>347447.2</v>
      </c>
      <c r="O113" s="225">
        <f>+MENSYACUM!N90</f>
        <v>129320.4</v>
      </c>
      <c r="P113" s="225">
        <f>+MENSYACUM!O90</f>
        <v>2959.1</v>
      </c>
      <c r="Q113" s="183"/>
      <c r="R113" s="183"/>
      <c r="S113" s="64"/>
      <c r="T113" s="64"/>
    </row>
    <row r="114" spans="1:20" ht="17.25" customHeight="1">
      <c r="A114" s="226"/>
      <c r="B114" s="138" t="s">
        <v>32</v>
      </c>
      <c r="C114" s="225">
        <f>+MENSYACUM!B91</f>
        <v>33434.7</v>
      </c>
      <c r="D114" s="225">
        <f>+MENSYACUM!C91</f>
        <v>1421.9</v>
      </c>
      <c r="E114" s="225">
        <f>+MENSYACUM!D91</f>
        <v>618.5</v>
      </c>
      <c r="F114" s="225">
        <f>+MENSYACUM!E91</f>
        <v>68.1</v>
      </c>
      <c r="G114" s="225">
        <f>+MENSYACUM!F91</f>
        <v>27157.1</v>
      </c>
      <c r="H114" s="225">
        <f>+MENSYACUM!G91</f>
        <v>4154.1</v>
      </c>
      <c r="I114" s="225">
        <f>+MENSYACUM!H91</f>
        <v>15</v>
      </c>
      <c r="J114" s="225">
        <f>+MENSYACUM!I91</f>
        <v>652734.1</v>
      </c>
      <c r="K114" s="225">
        <f>+MENSYACUM!J91</f>
        <v>66260.7</v>
      </c>
      <c r="L114" s="225">
        <f>+MENSYACUM!K91</f>
        <v>10027.8</v>
      </c>
      <c r="M114" s="225">
        <f>+MENSYACUM!L91</f>
        <v>785.2</v>
      </c>
      <c r="N114" s="225">
        <f>+MENSYACUM!M91</f>
        <v>424956.5</v>
      </c>
      <c r="O114" s="225">
        <f>+MENSYACUM!N91</f>
        <v>147328.4</v>
      </c>
      <c r="P114" s="225">
        <f>+MENSYACUM!O91</f>
        <v>3375.5</v>
      </c>
      <c r="Q114" s="183"/>
      <c r="R114" s="183"/>
      <c r="S114" s="64"/>
      <c r="T114" s="64"/>
    </row>
    <row r="115" spans="1:16" ht="15" customHeight="1">
      <c r="A115" s="180"/>
      <c r="B115" s="138" t="s">
        <v>33</v>
      </c>
      <c r="C115" s="225">
        <f>+MENSYACUM!B92</f>
        <v>31193.800000000003</v>
      </c>
      <c r="D115" s="225">
        <f>+MENSYACUM!C92</f>
        <v>1334.6</v>
      </c>
      <c r="E115" s="225">
        <f>+MENSYACUM!D92</f>
        <v>824.5</v>
      </c>
      <c r="F115" s="225">
        <f>+MENSYACUM!E92</f>
        <v>58.9</v>
      </c>
      <c r="G115" s="225">
        <f>+MENSYACUM!F92</f>
        <v>23526.4</v>
      </c>
      <c r="H115" s="225">
        <f>+MENSYACUM!G92</f>
        <v>5433.2</v>
      </c>
      <c r="I115" s="225">
        <f>+MENSYACUM!H92</f>
        <v>16.2</v>
      </c>
      <c r="J115" s="225">
        <f>+MENSYACUM!I92</f>
        <v>611426.7000000001</v>
      </c>
      <c r="K115" s="225">
        <f>+MENSYACUM!J92</f>
        <v>60429.8</v>
      </c>
      <c r="L115" s="225">
        <f>+MENSYACUM!K92</f>
        <v>11478.7</v>
      </c>
      <c r="M115" s="225">
        <f>+MENSYACUM!L92</f>
        <v>684.1</v>
      </c>
      <c r="N115" s="225">
        <f>+MENSYACUM!M92</f>
        <v>389226.4</v>
      </c>
      <c r="O115" s="225">
        <f>+MENSYACUM!N92</f>
        <v>146411.9</v>
      </c>
      <c r="P115" s="225">
        <f>+MENSYACUM!O92</f>
        <v>3195.8</v>
      </c>
    </row>
    <row r="116" spans="1:16" ht="12">
      <c r="A116" s="180"/>
      <c r="B116" s="138" t="s">
        <v>34</v>
      </c>
      <c r="C116" s="225">
        <f>+MENSYACUM!B93</f>
        <v>30346.4</v>
      </c>
      <c r="D116" s="225">
        <f>+MENSYACUM!C93</f>
        <v>1352.5</v>
      </c>
      <c r="E116" s="225">
        <f>+MENSYACUM!D93</f>
        <v>776</v>
      </c>
      <c r="F116" s="225">
        <f>+MENSYACUM!E93</f>
        <v>48.7</v>
      </c>
      <c r="G116" s="225">
        <f>+MENSYACUM!F93</f>
        <v>25078.9</v>
      </c>
      <c r="H116" s="225">
        <f>+MENSYACUM!G93</f>
        <v>3074.6</v>
      </c>
      <c r="I116" s="225">
        <f>+MENSYACUM!H93</f>
        <v>15.7</v>
      </c>
      <c r="J116" s="225">
        <f>+MENSYACUM!I93</f>
        <v>572220.3999999999</v>
      </c>
      <c r="K116" s="225">
        <f>+MENSYACUM!J93</f>
        <v>57164.5</v>
      </c>
      <c r="L116" s="225">
        <f>+MENSYACUM!K93</f>
        <v>8596.1</v>
      </c>
      <c r="M116" s="225">
        <f>+MENSYACUM!L93</f>
        <v>615.5</v>
      </c>
      <c r="N116" s="225">
        <f>+MENSYACUM!M93</f>
        <v>361014.1</v>
      </c>
      <c r="O116" s="225">
        <f>+MENSYACUM!N93</f>
        <v>141876.1</v>
      </c>
      <c r="P116" s="225">
        <f>+MENSYACUM!O93</f>
        <v>2954.1</v>
      </c>
    </row>
    <row r="117" spans="1:16" ht="12">
      <c r="A117" s="180"/>
      <c r="B117" s="138" t="s">
        <v>35</v>
      </c>
      <c r="C117" s="225">
        <f>+MENSYACUM!B94</f>
        <v>35935.5</v>
      </c>
      <c r="D117" s="225">
        <f>+MENSYACUM!C94</f>
        <v>1589.4</v>
      </c>
      <c r="E117" s="225">
        <f>+MENSYACUM!D94</f>
        <v>741.7</v>
      </c>
      <c r="F117" s="225">
        <f>+MENSYACUM!E94</f>
        <v>54.4</v>
      </c>
      <c r="G117" s="225">
        <f>+MENSYACUM!F94</f>
        <v>28703.3</v>
      </c>
      <c r="H117" s="225">
        <f>+MENSYACUM!G94</f>
        <v>4831.7</v>
      </c>
      <c r="I117" s="225">
        <f>+MENSYACUM!H94</f>
        <v>15</v>
      </c>
      <c r="J117" s="225">
        <f>+MENSYACUM!I94</f>
        <v>597023.7</v>
      </c>
      <c r="K117" s="225">
        <f>+MENSYACUM!J94</f>
        <v>61502.6</v>
      </c>
      <c r="L117" s="225">
        <f>+MENSYACUM!K94</f>
        <v>9294.5</v>
      </c>
      <c r="M117" s="225">
        <f>+MENSYACUM!L94</f>
        <v>572.3</v>
      </c>
      <c r="N117" s="225">
        <f>+MENSYACUM!M94</f>
        <v>372818</v>
      </c>
      <c r="O117" s="225">
        <f>+MENSYACUM!N94</f>
        <v>149676.1</v>
      </c>
      <c r="P117" s="225">
        <f>+MENSYACUM!O94</f>
        <v>3160.2</v>
      </c>
    </row>
    <row r="118" spans="1:16" ht="12">
      <c r="A118" s="180"/>
      <c r="B118" s="138" t="s">
        <v>36</v>
      </c>
      <c r="C118" s="225">
        <f>+MENSYACUM!B95</f>
        <v>33900.299999999996</v>
      </c>
      <c r="D118" s="225">
        <f>+MENSYACUM!C95</f>
        <v>1396.4</v>
      </c>
      <c r="E118" s="225">
        <f>+MENSYACUM!D95</f>
        <v>588.6</v>
      </c>
      <c r="F118" s="225">
        <f>+MENSYACUM!E95</f>
        <v>62.8</v>
      </c>
      <c r="G118" s="225">
        <f>+MENSYACUM!F95</f>
        <v>27464.6</v>
      </c>
      <c r="H118" s="225">
        <f>+MENSYACUM!G95</f>
        <v>4374.6</v>
      </c>
      <c r="I118" s="225">
        <f>+MENSYACUM!H95</f>
        <v>13.3</v>
      </c>
      <c r="J118" s="225">
        <f>+MENSYACUM!I95</f>
        <v>575207.2999999999</v>
      </c>
      <c r="K118" s="225">
        <f>+MENSYACUM!J95</f>
        <v>58930.7</v>
      </c>
      <c r="L118" s="225">
        <f>+MENSYACUM!K95</f>
        <v>7126</v>
      </c>
      <c r="M118" s="225">
        <f>+MENSYACUM!L95</f>
        <v>603.7</v>
      </c>
      <c r="N118" s="225">
        <f>+MENSYACUM!M95</f>
        <v>363709.8</v>
      </c>
      <c r="O118" s="225">
        <f>+MENSYACUM!N95</f>
        <v>141898.7</v>
      </c>
      <c r="P118" s="225">
        <f>+MENSYACUM!O95</f>
        <v>2938.4</v>
      </c>
    </row>
    <row r="119" spans="1:16" ht="12">
      <c r="A119" s="227"/>
      <c r="B119" s="138" t="s">
        <v>37</v>
      </c>
      <c r="C119" s="225">
        <f>+MENSYACUM!B96</f>
        <v>34866.1</v>
      </c>
      <c r="D119" s="225">
        <f>+MENSYACUM!C96</f>
        <v>1331.7</v>
      </c>
      <c r="E119" s="225">
        <f>+MENSYACUM!D96</f>
        <v>585.7</v>
      </c>
      <c r="F119" s="225">
        <f>+MENSYACUM!E96</f>
        <v>59.7</v>
      </c>
      <c r="G119" s="225">
        <f>+MENSYACUM!F96</f>
        <v>28599.3</v>
      </c>
      <c r="H119" s="225">
        <f>+MENSYACUM!G96</f>
        <v>4273.3</v>
      </c>
      <c r="I119" s="225">
        <f>+MENSYACUM!H96</f>
        <v>16.4</v>
      </c>
      <c r="J119" s="225">
        <f>+MENSYACUM!I96</f>
        <v>641079.7999999999</v>
      </c>
      <c r="K119" s="225">
        <f>+MENSYACUM!J96</f>
        <v>61006.6</v>
      </c>
      <c r="L119" s="225">
        <f>+MENSYACUM!K96</f>
        <v>7190.3</v>
      </c>
      <c r="M119" s="225">
        <f>+MENSYACUM!L96</f>
        <v>628.5</v>
      </c>
      <c r="N119" s="225">
        <f>+MENSYACUM!M96</f>
        <v>424284.1</v>
      </c>
      <c r="O119" s="225">
        <f>+MENSYACUM!N96</f>
        <v>144944.2</v>
      </c>
      <c r="P119" s="225">
        <f>+MENSYACUM!O96</f>
        <v>3026.1</v>
      </c>
    </row>
    <row r="120" spans="1:16" ht="12">
      <c r="A120" s="227"/>
      <c r="B120" s="138" t="s">
        <v>38</v>
      </c>
      <c r="C120" s="225">
        <f>+MENSYACUM!B97</f>
        <v>38584</v>
      </c>
      <c r="D120" s="225">
        <f>+MENSYACUM!C97</f>
        <v>1301.4</v>
      </c>
      <c r="E120" s="225">
        <f>+MENSYACUM!D97</f>
        <v>513.1</v>
      </c>
      <c r="F120" s="225">
        <f>+MENSYACUM!E97</f>
        <v>81</v>
      </c>
      <c r="G120" s="225">
        <f>+MENSYACUM!F97</f>
        <v>32151.2</v>
      </c>
      <c r="H120" s="225">
        <f>+MENSYACUM!G97</f>
        <v>4523.8</v>
      </c>
      <c r="I120" s="225">
        <f>+MENSYACUM!H97</f>
        <v>13.5</v>
      </c>
      <c r="J120" s="225">
        <f>+MENSYACUM!I97</f>
        <v>671369.7999999999</v>
      </c>
      <c r="K120" s="225">
        <f>+MENSYACUM!J97</f>
        <v>59605.2</v>
      </c>
      <c r="L120" s="225">
        <f>+MENSYACUM!K97</f>
        <v>6424.3</v>
      </c>
      <c r="M120" s="225">
        <f>+MENSYACUM!L97</f>
        <v>820.5</v>
      </c>
      <c r="N120" s="225">
        <f>+MENSYACUM!M97</f>
        <v>455291.7</v>
      </c>
      <c r="O120" s="225">
        <f>+MENSYACUM!N97</f>
        <v>146382.4</v>
      </c>
      <c r="P120" s="225">
        <f>+MENSYACUM!O97</f>
        <v>2845.7</v>
      </c>
    </row>
    <row r="121" spans="1:16" ht="13.5" customHeight="1">
      <c r="A121" s="227"/>
      <c r="B121" s="138" t="s">
        <v>39</v>
      </c>
      <c r="C121" s="225">
        <f>+MENSYACUM!B98</f>
        <v>33538.8</v>
      </c>
      <c r="D121" s="225">
        <f>+MENSYACUM!C98</f>
        <v>1379.9</v>
      </c>
      <c r="E121" s="225">
        <f>+MENSYACUM!D98</f>
        <v>740.4</v>
      </c>
      <c r="F121" s="225">
        <f>+MENSYACUM!E98</f>
        <v>125.1</v>
      </c>
      <c r="G121" s="225">
        <f>+MENSYACUM!F98</f>
        <v>27151.7</v>
      </c>
      <c r="H121" s="225">
        <f>+MENSYACUM!G98</f>
        <v>4128.7</v>
      </c>
      <c r="I121" s="225">
        <f>+MENSYACUM!H98</f>
        <v>13</v>
      </c>
      <c r="J121" s="225">
        <f>+MENSYACUM!I98</f>
        <v>597689.5000000001</v>
      </c>
      <c r="K121" s="225">
        <f>+MENSYACUM!J98</f>
        <v>55898.8</v>
      </c>
      <c r="L121" s="225">
        <f>+MENSYACUM!K98</f>
        <v>10103.7</v>
      </c>
      <c r="M121" s="225">
        <f>+MENSYACUM!L98</f>
        <v>1442.1</v>
      </c>
      <c r="N121" s="225">
        <f>+MENSYACUM!M98</f>
        <v>390530.2</v>
      </c>
      <c r="O121" s="225">
        <f>+MENSYACUM!N98</f>
        <v>136930.4</v>
      </c>
      <c r="P121" s="225">
        <f>+MENSYACUM!O98</f>
        <v>2784.3</v>
      </c>
    </row>
    <row r="122" spans="1:16" ht="12.75" customHeight="1">
      <c r="A122" s="226">
        <v>2024</v>
      </c>
      <c r="B122" s="205" t="s">
        <v>28</v>
      </c>
      <c r="C122" s="228">
        <f>+MENSYACUM!B99</f>
        <v>42891.74</v>
      </c>
      <c r="D122" s="228">
        <f>+MENSYACUM!C99</f>
        <v>1758.4</v>
      </c>
      <c r="E122" s="228">
        <f>+MENSYACUM!D99</f>
        <v>484.2</v>
      </c>
      <c r="F122" s="228">
        <f>+MENSYACUM!E99</f>
        <v>76.3</v>
      </c>
      <c r="G122" s="228">
        <f>+MENSYACUM!F99</f>
        <v>35830.7</v>
      </c>
      <c r="H122" s="228">
        <f>+MENSYACUM!G99</f>
        <v>4725.2</v>
      </c>
      <c r="I122" s="228">
        <f>+MENSYACUM!H99</f>
        <v>16.94</v>
      </c>
      <c r="J122" s="228">
        <f>+MENSYACUM!I99</f>
        <v>721258.1000000001</v>
      </c>
      <c r="K122" s="228">
        <f>+MENSYACUM!J99</f>
        <v>59690.8</v>
      </c>
      <c r="L122" s="228">
        <f>+MENSYACUM!K99</f>
        <v>6217.6</v>
      </c>
      <c r="M122" s="228">
        <f>+MENSYACUM!L99</f>
        <v>788.4</v>
      </c>
      <c r="N122" s="228">
        <f>+MENSYACUM!M99</f>
        <v>501879.8</v>
      </c>
      <c r="O122" s="228">
        <f>+MENSYACUM!N99</f>
        <v>149558.2</v>
      </c>
      <c r="P122" s="228">
        <f>+MENSYACUM!O99</f>
        <v>3123.3</v>
      </c>
    </row>
    <row r="123" spans="1:16" ht="12.75" customHeight="1">
      <c r="A123" s="226"/>
      <c r="B123" s="138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</row>
    <row r="124" spans="1:16" ht="12.75" customHeight="1">
      <c r="A124" s="226"/>
      <c r="B124" s="138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</row>
    <row r="125" spans="1:16" ht="4.5" customHeight="1">
      <c r="A125" s="226"/>
      <c r="B125" s="138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</row>
    <row r="126" spans="1:16" ht="12" customHeight="1" hidden="1">
      <c r="A126" s="226"/>
      <c r="B126" s="138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</row>
    <row r="127" spans="1:16" ht="12" customHeight="1" hidden="1">
      <c r="A127" s="226"/>
      <c r="B127" s="138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</row>
    <row r="128" spans="1:16" ht="18" customHeight="1" hidden="1">
      <c r="A128" s="180"/>
      <c r="B128" s="138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</row>
    <row r="129" spans="1:20" ht="18.75" customHeight="1">
      <c r="A129" s="272" t="str">
        <f>+A1</f>
        <v>1.2 SACRIFICO DE GANADO (TONELADAS)</v>
      </c>
      <c r="B129" s="272"/>
      <c r="C129" s="272"/>
      <c r="D129" s="272"/>
      <c r="E129" s="272"/>
      <c r="F129" s="272"/>
      <c r="G129" s="272"/>
      <c r="H129" s="229"/>
      <c r="I129" s="138"/>
      <c r="J129" s="138"/>
      <c r="K129" s="138"/>
      <c r="L129" s="138"/>
      <c r="M129" s="138"/>
      <c r="N129" s="138"/>
      <c r="O129" s="138"/>
      <c r="P129" s="138"/>
      <c r="Q129" s="184"/>
      <c r="R129" s="184"/>
      <c r="S129" s="64"/>
      <c r="T129" s="64"/>
    </row>
    <row r="130" spans="1:75" s="139" customFormat="1" ht="18.75" customHeight="1" thickBot="1">
      <c r="A130" s="267" t="s">
        <v>40</v>
      </c>
      <c r="B130" s="268"/>
      <c r="C130" s="269" t="s">
        <v>41</v>
      </c>
      <c r="D130" s="270"/>
      <c r="E130" s="270"/>
      <c r="F130" s="270"/>
      <c r="G130" s="270"/>
      <c r="H130" s="270"/>
      <c r="I130" s="271"/>
      <c r="J130" s="269" t="s">
        <v>44</v>
      </c>
      <c r="K130" s="270"/>
      <c r="L130" s="270"/>
      <c r="M130" s="270"/>
      <c r="N130" s="270"/>
      <c r="O130" s="270"/>
      <c r="P130" s="270"/>
      <c r="Q130" s="185"/>
      <c r="R130" s="185"/>
      <c r="S130" s="65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</row>
    <row r="131" spans="1:188" s="137" customFormat="1" ht="21.75" customHeight="1">
      <c r="A131" s="267"/>
      <c r="B131" s="268"/>
      <c r="C131" s="148" t="s">
        <v>46</v>
      </c>
      <c r="D131" s="149" t="s">
        <v>11</v>
      </c>
      <c r="E131" s="149" t="s">
        <v>12</v>
      </c>
      <c r="F131" s="149" t="s">
        <v>13</v>
      </c>
      <c r="G131" s="149" t="s">
        <v>14</v>
      </c>
      <c r="H131" s="149" t="s">
        <v>53</v>
      </c>
      <c r="I131" s="149" t="s">
        <v>16</v>
      </c>
      <c r="J131" s="149" t="s">
        <v>46</v>
      </c>
      <c r="K131" s="149" t="s">
        <v>11</v>
      </c>
      <c r="L131" s="149" t="s">
        <v>12</v>
      </c>
      <c r="M131" s="149" t="s">
        <v>13</v>
      </c>
      <c r="N131" s="149" t="s">
        <v>14</v>
      </c>
      <c r="O131" s="149" t="s">
        <v>53</v>
      </c>
      <c r="P131" s="149" t="s">
        <v>16</v>
      </c>
      <c r="Q131" s="186"/>
      <c r="R131" s="186"/>
      <c r="S131" s="67"/>
      <c r="T131" s="134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36"/>
    </row>
    <row r="132" spans="1:188" s="137" customFormat="1" ht="15" customHeight="1">
      <c r="A132" s="138"/>
      <c r="B132" s="176"/>
      <c r="C132" s="266" t="s">
        <v>45</v>
      </c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186"/>
      <c r="R132" s="186"/>
      <c r="S132" s="67"/>
      <c r="T132" s="134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</row>
    <row r="133" spans="1:188" s="140" customFormat="1" ht="15" customHeight="1" hidden="1">
      <c r="A133" s="141">
        <v>2013</v>
      </c>
      <c r="B133" s="176"/>
      <c r="C133" s="230">
        <f aca="true" t="shared" si="15" ref="C133:P133">+((C13/C12)-1)*100</f>
        <v>-4.182147532096625</v>
      </c>
      <c r="D133" s="230">
        <f t="shared" si="15"/>
        <v>-3.4998458217699646</v>
      </c>
      <c r="E133" s="230">
        <f t="shared" si="15"/>
        <v>-17.72581065808919</v>
      </c>
      <c r="F133" s="230">
        <f t="shared" si="15"/>
        <v>-22.06494587843464</v>
      </c>
      <c r="G133" s="230">
        <f t="shared" si="15"/>
        <v>-3.5730036430480006</v>
      </c>
      <c r="H133" s="230"/>
      <c r="I133" s="230">
        <f t="shared" si="15"/>
        <v>-4.878048780487809</v>
      </c>
      <c r="J133" s="230">
        <f t="shared" si="15"/>
        <v>-1.207615563997444</v>
      </c>
      <c r="K133" s="230">
        <f t="shared" si="15"/>
        <v>-1.7723060271933933</v>
      </c>
      <c r="L133" s="230">
        <f t="shared" si="15"/>
        <v>-3.067137693335409</v>
      </c>
      <c r="M133" s="230">
        <f t="shared" si="15"/>
        <v>-7.797029702970293</v>
      </c>
      <c r="N133" s="230">
        <f t="shared" si="15"/>
        <v>-1.012715779804707</v>
      </c>
      <c r="O133" s="230"/>
      <c r="P133" s="230">
        <f t="shared" si="15"/>
        <v>-1.9960358016662072</v>
      </c>
      <c r="Q133" s="186"/>
      <c r="R133" s="186"/>
      <c r="S133" s="67"/>
      <c r="T133" s="138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  <c r="FL133" s="139"/>
      <c r="FM133" s="139"/>
      <c r="FN133" s="139"/>
      <c r="FO133" s="139"/>
      <c r="FP133" s="139"/>
      <c r="FQ133" s="139"/>
      <c r="FR133" s="139"/>
      <c r="FS133" s="139"/>
      <c r="FT133" s="139"/>
      <c r="FU133" s="139"/>
      <c r="FV133" s="139"/>
      <c r="FW133" s="139"/>
      <c r="FX133" s="139"/>
      <c r="FY133" s="139"/>
      <c r="FZ133" s="139"/>
      <c r="GA133" s="139"/>
      <c r="GB133" s="139"/>
      <c r="GC133" s="139"/>
      <c r="GD133" s="139"/>
      <c r="GE133" s="139"/>
      <c r="GF133" s="139"/>
    </row>
    <row r="134" spans="1:188" s="140" customFormat="1" ht="15" customHeight="1" hidden="1">
      <c r="A134" s="141">
        <v>2014</v>
      </c>
      <c r="B134" s="176"/>
      <c r="C134" s="230">
        <f aca="true" t="shared" si="16" ref="C134:P134">+((C14/C13)-1)*100</f>
        <v>6.819906717447699</v>
      </c>
      <c r="D134" s="230">
        <f t="shared" si="16"/>
        <v>1.9438674974703085</v>
      </c>
      <c r="E134" s="230">
        <f t="shared" si="16"/>
        <v>3.2861369399830975</v>
      </c>
      <c r="F134" s="230">
        <f t="shared" si="16"/>
        <v>-9.401709401709402</v>
      </c>
      <c r="G134" s="230">
        <f t="shared" si="16"/>
        <v>7.370439835811027</v>
      </c>
      <c r="H134" s="230"/>
      <c r="I134" s="230">
        <f t="shared" si="16"/>
        <v>0.7889546351084853</v>
      </c>
      <c r="J134" s="230">
        <f t="shared" si="16"/>
        <v>4.3522395574685735</v>
      </c>
      <c r="K134" s="230">
        <f t="shared" si="16"/>
        <v>-0.38564837132428753</v>
      </c>
      <c r="L134" s="230">
        <f t="shared" si="16"/>
        <v>-3.417018290053353</v>
      </c>
      <c r="M134" s="230">
        <f t="shared" si="16"/>
        <v>-3.5570469798657744</v>
      </c>
      <c r="N134" s="230">
        <f t="shared" si="16"/>
        <v>5.508333918645247</v>
      </c>
      <c r="O134" s="230"/>
      <c r="P134" s="230">
        <f t="shared" si="16"/>
        <v>0.7916067563083606</v>
      </c>
      <c r="Q134" s="186"/>
      <c r="R134" s="186"/>
      <c r="S134" s="67"/>
      <c r="T134" s="138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  <c r="FW134" s="139"/>
      <c r="FX134" s="139"/>
      <c r="FY134" s="139"/>
      <c r="FZ134" s="139"/>
      <c r="GA134" s="139"/>
      <c r="GB134" s="139"/>
      <c r="GC134" s="139"/>
      <c r="GD134" s="139"/>
      <c r="GE134" s="139"/>
      <c r="GF134" s="139"/>
    </row>
    <row r="135" spans="1:188" s="140" customFormat="1" ht="15" customHeight="1" hidden="1">
      <c r="A135" s="141">
        <v>2015</v>
      </c>
      <c r="B135" s="176"/>
      <c r="C135" s="230">
        <f aca="true" t="shared" si="17" ref="C135:P135">+((C15/C14)-1)*100</f>
        <v>10.508944228961937</v>
      </c>
      <c r="D135" s="230">
        <f t="shared" si="17"/>
        <v>9.38773377912443</v>
      </c>
      <c r="E135" s="230">
        <f t="shared" si="17"/>
        <v>10.076726342710995</v>
      </c>
      <c r="F135" s="230">
        <f t="shared" si="17"/>
        <v>16.74528301886793</v>
      </c>
      <c r="G135" s="230">
        <f t="shared" si="17"/>
        <v>2.5482791330338372</v>
      </c>
      <c r="H135" s="230"/>
      <c r="I135" s="230">
        <f t="shared" si="17"/>
        <v>1.1741682974559797</v>
      </c>
      <c r="J135" s="230">
        <f t="shared" si="17"/>
        <v>39.46553766155112</v>
      </c>
      <c r="K135" s="230">
        <f t="shared" si="17"/>
        <v>8.210162461113036</v>
      </c>
      <c r="L135" s="230">
        <f t="shared" si="17"/>
        <v>1.4393276133776833</v>
      </c>
      <c r="M135" s="230">
        <f t="shared" si="17"/>
        <v>5.775922059846894</v>
      </c>
      <c r="N135" s="230">
        <f t="shared" si="17"/>
        <v>6.475735465946553</v>
      </c>
      <c r="O135" s="230"/>
      <c r="P135" s="230">
        <f t="shared" si="17"/>
        <v>-0.5157548205047768</v>
      </c>
      <c r="Q135" s="186"/>
      <c r="R135" s="186"/>
      <c r="S135" s="67"/>
      <c r="T135" s="138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  <c r="FW135" s="139"/>
      <c r="FX135" s="139"/>
      <c r="FY135" s="139"/>
      <c r="FZ135" s="139"/>
      <c r="GA135" s="139"/>
      <c r="GB135" s="139"/>
      <c r="GC135" s="139"/>
      <c r="GD135" s="139"/>
      <c r="GE135" s="139"/>
      <c r="GF135" s="139"/>
    </row>
    <row r="136" spans="1:188" s="140" customFormat="1" ht="15" customHeight="1" hidden="1">
      <c r="A136" s="141">
        <v>2016</v>
      </c>
      <c r="B136" s="176"/>
      <c r="C136" s="230">
        <f aca="true" t="shared" si="18" ref="C136:P136">+((C16/C15)-1)*100</f>
        <v>3.356995274430785</v>
      </c>
      <c r="D136" s="230">
        <f t="shared" si="18"/>
        <v>0.539662830125609</v>
      </c>
      <c r="E136" s="230">
        <f t="shared" si="18"/>
        <v>6.914498141263947</v>
      </c>
      <c r="F136" s="230">
        <f t="shared" si="18"/>
        <v>9.696969696969692</v>
      </c>
      <c r="G136" s="230">
        <f t="shared" si="18"/>
        <v>3.5708800491476067</v>
      </c>
      <c r="H136" s="230">
        <f>+((H16/H15)-1)*100</f>
        <v>0.9159219243252803</v>
      </c>
      <c r="I136" s="230">
        <f t="shared" si="18"/>
        <v>18.95551257253385</v>
      </c>
      <c r="J136" s="230">
        <f t="shared" si="18"/>
        <v>6.7866028514124155</v>
      </c>
      <c r="K136" s="230">
        <f t="shared" si="18"/>
        <v>1.7423622912487335</v>
      </c>
      <c r="L136" s="230">
        <f t="shared" si="18"/>
        <v>1.026203134709669</v>
      </c>
      <c r="M136" s="230">
        <f t="shared" si="18"/>
        <v>8.585526315789483</v>
      </c>
      <c r="N136" s="230">
        <f t="shared" si="18"/>
        <v>8.46853339518059</v>
      </c>
      <c r="O136" s="230">
        <f aca="true" t="shared" si="19" ref="O136:O143">+((O16/O15)-1)*100</f>
        <v>5.503769894747035</v>
      </c>
      <c r="P136" s="230">
        <f t="shared" si="18"/>
        <v>-6.099809331715544</v>
      </c>
      <c r="Q136" s="186"/>
      <c r="R136" s="186"/>
      <c r="S136" s="67"/>
      <c r="T136" s="138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</row>
    <row r="137" spans="1:188" s="140" customFormat="1" ht="15" customHeight="1">
      <c r="A137" s="236">
        <v>2017</v>
      </c>
      <c r="B137" s="176"/>
      <c r="C137" s="230">
        <f aca="true" t="shared" si="20" ref="C137:P137">+((C17/C16)-1)*100</f>
        <v>8.696291437167059</v>
      </c>
      <c r="D137" s="230">
        <f t="shared" si="20"/>
        <v>-0.513015390461713</v>
      </c>
      <c r="E137" s="230">
        <f t="shared" si="20"/>
        <v>1.9210709318497887</v>
      </c>
      <c r="F137" s="230">
        <f t="shared" si="20"/>
        <v>24.769797421731134</v>
      </c>
      <c r="G137" s="230">
        <f t="shared" si="20"/>
        <v>7.870542003410685</v>
      </c>
      <c r="H137" s="230">
        <f>+((H17/H16)-1)*100</f>
        <v>30.80142750143191</v>
      </c>
      <c r="I137" s="230">
        <f t="shared" si="20"/>
        <v>4.878048780487809</v>
      </c>
      <c r="J137" s="230">
        <f t="shared" si="20"/>
        <v>1.8894461559519904</v>
      </c>
      <c r="K137" s="230">
        <f t="shared" si="20"/>
        <v>1.0751742900066308</v>
      </c>
      <c r="L137" s="230">
        <f t="shared" si="20"/>
        <v>-1.6573688841806655</v>
      </c>
      <c r="M137" s="230">
        <f t="shared" si="20"/>
        <v>8.189437544178535</v>
      </c>
      <c r="N137" s="230">
        <f t="shared" si="20"/>
        <v>2.817446451177452</v>
      </c>
      <c r="O137" s="230">
        <f t="shared" si="19"/>
        <v>0.1452219235976715</v>
      </c>
      <c r="P137" s="230">
        <f t="shared" si="20"/>
        <v>-3.913408289981546</v>
      </c>
      <c r="Q137" s="186"/>
      <c r="R137" s="186"/>
      <c r="S137" s="67"/>
      <c r="T137" s="138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FW137" s="139"/>
      <c r="FX137" s="139"/>
      <c r="FY137" s="139"/>
      <c r="FZ137" s="139"/>
      <c r="GA137" s="139"/>
      <c r="GB137" s="139"/>
      <c r="GC137" s="139"/>
      <c r="GD137" s="139"/>
      <c r="GE137" s="139"/>
      <c r="GF137" s="139"/>
    </row>
    <row r="138" spans="1:188" s="92" customFormat="1" ht="15" customHeight="1">
      <c r="A138" s="236">
        <v>2018</v>
      </c>
      <c r="B138" s="176"/>
      <c r="C138" s="230">
        <f aca="true" t="shared" si="21" ref="C138:P138">+((C18/C17)-1)*100</f>
        <v>2.233549414188496</v>
      </c>
      <c r="D138" s="230">
        <f t="shared" si="21"/>
        <v>15.512318563789119</v>
      </c>
      <c r="E138" s="230">
        <f t="shared" si="21"/>
        <v>0.34115138592751837</v>
      </c>
      <c r="F138" s="230">
        <f t="shared" si="21"/>
        <v>-6.022140221402228</v>
      </c>
      <c r="G138" s="230">
        <f t="shared" si="21"/>
        <v>0.6802638197627386</v>
      </c>
      <c r="H138" s="230">
        <f>+((H18/H17)-1)*100</f>
        <v>11.169496092697395</v>
      </c>
      <c r="I138" s="230">
        <f t="shared" si="21"/>
        <v>-17.72093023255813</v>
      </c>
      <c r="J138" s="230">
        <f t="shared" si="21"/>
        <v>5.530752474497658</v>
      </c>
      <c r="K138" s="230">
        <f t="shared" si="21"/>
        <v>3.9055574020519845</v>
      </c>
      <c r="L138" s="230">
        <f t="shared" si="21"/>
        <v>3.934742383570944</v>
      </c>
      <c r="M138" s="230">
        <f t="shared" si="21"/>
        <v>2.3977972745939935</v>
      </c>
      <c r="N138" s="230">
        <f t="shared" si="21"/>
        <v>5.3870451704869815</v>
      </c>
      <c r="O138" s="230">
        <f t="shared" si="19"/>
        <v>7.062352911934888</v>
      </c>
      <c r="P138" s="230">
        <f t="shared" si="21"/>
        <v>-2.5049774703971406</v>
      </c>
      <c r="Q138" s="186"/>
      <c r="R138" s="186"/>
      <c r="S138" s="67"/>
      <c r="T138" s="138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</row>
    <row r="139" spans="1:20" s="63" customFormat="1" ht="15" customHeight="1">
      <c r="A139" s="236">
        <v>2019</v>
      </c>
      <c r="B139" s="176"/>
      <c r="C139" s="235">
        <v>2.7</v>
      </c>
      <c r="D139" s="230">
        <f aca="true" t="shared" si="22" ref="D139:P139">+((D19/D18)-1)*100</f>
        <v>8.866237615168092</v>
      </c>
      <c r="E139" s="230">
        <f t="shared" si="22"/>
        <v>15.661708457288558</v>
      </c>
      <c r="F139" s="230">
        <f t="shared" si="22"/>
        <v>-8.457672373174185</v>
      </c>
      <c r="G139" s="230">
        <f t="shared" si="22"/>
        <v>1.928412698067894</v>
      </c>
      <c r="H139" s="230">
        <f t="shared" si="22"/>
        <v>0.8154920615683015</v>
      </c>
      <c r="I139" s="230">
        <f t="shared" si="22"/>
        <v>-37.761447145279824</v>
      </c>
      <c r="J139" s="230">
        <f t="shared" si="22"/>
        <v>2.8860352915624166</v>
      </c>
      <c r="K139" s="230">
        <f t="shared" si="22"/>
        <v>3.9096071140511945</v>
      </c>
      <c r="L139" s="230">
        <f t="shared" si="22"/>
        <v>1.4171397431010924</v>
      </c>
      <c r="M139" s="230">
        <f t="shared" si="22"/>
        <v>-5.0205543756665305</v>
      </c>
      <c r="N139" s="230">
        <f t="shared" si="22"/>
        <v>2.4431835413608827</v>
      </c>
      <c r="O139" s="230">
        <f t="shared" si="19"/>
        <v>4.177078888099084</v>
      </c>
      <c r="P139" s="230">
        <f t="shared" si="22"/>
        <v>-6.5932569858321965</v>
      </c>
      <c r="Q139" s="187"/>
      <c r="R139" s="187"/>
      <c r="S139" s="66"/>
      <c r="T139" s="138"/>
    </row>
    <row r="140" spans="1:188" s="92" customFormat="1" ht="15" customHeight="1">
      <c r="A140" s="236">
        <v>2020</v>
      </c>
      <c r="B140" s="176"/>
      <c r="C140" s="235">
        <v>8.1</v>
      </c>
      <c r="D140" s="230">
        <f aca="true" t="shared" si="23" ref="D140:P140">+((D20/D19)-1)*100</f>
        <v>-8.038985644261686</v>
      </c>
      <c r="E140" s="230">
        <f t="shared" si="23"/>
        <v>-7.389253064463963</v>
      </c>
      <c r="F140" s="230">
        <f t="shared" si="23"/>
        <v>3.1912155786222973</v>
      </c>
      <c r="G140" s="230">
        <f t="shared" si="23"/>
        <v>10.121857099146482</v>
      </c>
      <c r="H140" s="230">
        <f t="shared" si="23"/>
        <v>20.28824446862476</v>
      </c>
      <c r="I140" s="230">
        <f t="shared" si="23"/>
        <v>-31.91038449894036</v>
      </c>
      <c r="J140" s="230">
        <f t="shared" si="23"/>
        <v>4.796329534927302</v>
      </c>
      <c r="K140" s="230">
        <f t="shared" si="23"/>
        <v>-2.506329441685695</v>
      </c>
      <c r="L140" s="230">
        <f t="shared" si="23"/>
        <v>-5.127664151101996</v>
      </c>
      <c r="M140" s="230">
        <f t="shared" si="23"/>
        <v>-2.602662162551228</v>
      </c>
      <c r="N140" s="230">
        <f t="shared" si="23"/>
        <v>7.8056012696820165</v>
      </c>
      <c r="O140" s="230">
        <f t="shared" si="19"/>
        <v>0.5373478387771025</v>
      </c>
      <c r="P140" s="230">
        <f t="shared" si="23"/>
        <v>-1.8458818137011446</v>
      </c>
      <c r="Q140" s="187"/>
      <c r="R140" s="187"/>
      <c r="S140" s="66"/>
      <c r="T140" s="138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</row>
    <row r="141" spans="1:16" ht="12">
      <c r="A141" s="236">
        <v>2021</v>
      </c>
      <c r="C141" s="235">
        <v>1.3</v>
      </c>
      <c r="D141" s="230">
        <f aca="true" t="shared" si="24" ref="D141:P141">+((D21/D20)-1)*100</f>
        <v>-10.813522373516749</v>
      </c>
      <c r="E141" s="230">
        <f t="shared" si="24"/>
        <v>2.252799136651795</v>
      </c>
      <c r="F141" s="230">
        <f t="shared" si="24"/>
        <v>6.326377920026638</v>
      </c>
      <c r="G141" s="230">
        <f t="shared" si="24"/>
        <v>2.0789616720384485</v>
      </c>
      <c r="H141" s="230">
        <f t="shared" si="24"/>
        <v>8.581464344035105</v>
      </c>
      <c r="I141" s="230">
        <f t="shared" si="24"/>
        <v>17.341040462427728</v>
      </c>
      <c r="J141" s="230">
        <f t="shared" si="24"/>
        <v>1.7624696320836852</v>
      </c>
      <c r="K141" s="230">
        <f t="shared" si="24"/>
        <v>5.922381252186493</v>
      </c>
      <c r="L141" s="230">
        <f t="shared" si="24"/>
        <v>4.577813181648782</v>
      </c>
      <c r="M141" s="230">
        <f t="shared" si="24"/>
        <v>-0.21283094719625195</v>
      </c>
      <c r="N141" s="230">
        <f t="shared" si="24"/>
        <v>3.530090522254681</v>
      </c>
      <c r="O141" s="230">
        <f t="shared" si="19"/>
        <v>-4.952231235991434</v>
      </c>
      <c r="P141" s="230">
        <f t="shared" si="24"/>
        <v>-7.1509517278031005</v>
      </c>
    </row>
    <row r="142" spans="1:16" ht="12">
      <c r="A142" s="236">
        <v>2022</v>
      </c>
      <c r="C142" s="230">
        <f aca="true" t="shared" si="25" ref="C142:P143">+((C22/C21)-1)*100</f>
        <v>0.6250766079877401</v>
      </c>
      <c r="D142" s="230">
        <f t="shared" si="25"/>
        <v>-8.106844432099647</v>
      </c>
      <c r="E142" s="230">
        <f t="shared" si="25"/>
        <v>-7.15117181437217</v>
      </c>
      <c r="F142" s="230">
        <f t="shared" si="25"/>
        <v>5.605942142298637</v>
      </c>
      <c r="G142" s="230">
        <f t="shared" si="25"/>
        <v>0.4478578468426919</v>
      </c>
      <c r="H142" s="230">
        <f>+((H22/H21)-1)*100</f>
        <v>8.719162967718486</v>
      </c>
      <c r="I142" s="230">
        <f t="shared" si="25"/>
        <v>-14.020462296324364</v>
      </c>
      <c r="J142" s="230">
        <f t="shared" si="25"/>
        <v>-1.8089799663621564</v>
      </c>
      <c r="K142" s="230">
        <f t="shared" si="25"/>
        <v>2.2105248054930415</v>
      </c>
      <c r="L142" s="230">
        <f t="shared" si="25"/>
        <v>-0.47729842116064347</v>
      </c>
      <c r="M142" s="230">
        <f t="shared" si="25"/>
        <v>12.623305323235234</v>
      </c>
      <c r="N142" s="230">
        <f t="shared" si="25"/>
        <v>-2.9469996505637974</v>
      </c>
      <c r="O142" s="230">
        <f t="shared" si="19"/>
        <v>0.2016565305502871</v>
      </c>
      <c r="P142" s="230">
        <f t="shared" si="25"/>
        <v>-13.871639096225453</v>
      </c>
    </row>
    <row r="143" spans="1:16" ht="12">
      <c r="A143" s="236">
        <v>2023</v>
      </c>
      <c r="C143" s="230">
        <f t="shared" si="25"/>
        <v>-8.831579840263226</v>
      </c>
      <c r="D143" s="230">
        <f t="shared" si="25"/>
        <v>-18.02139010493542</v>
      </c>
      <c r="E143" s="230">
        <f t="shared" si="25"/>
        <v>-31.112039784362068</v>
      </c>
      <c r="F143" s="230">
        <f t="shared" si="25"/>
        <v>-32.96068705115866</v>
      </c>
      <c r="G143" s="230">
        <f t="shared" si="25"/>
        <v>-9.577491675831851</v>
      </c>
      <c r="H143" s="230">
        <f>+((H23/H22)-1)*100</f>
        <v>7.273189057622109</v>
      </c>
      <c r="I143" s="230">
        <f t="shared" si="25"/>
        <v>-20.650066108417786</v>
      </c>
      <c r="J143" s="230">
        <f t="shared" si="25"/>
        <v>-1.9603211758569938</v>
      </c>
      <c r="K143" s="230">
        <f t="shared" si="25"/>
        <v>-5.29876597993697</v>
      </c>
      <c r="L143" s="230">
        <f t="shared" si="25"/>
        <v>-11.388742130333263</v>
      </c>
      <c r="M143" s="230">
        <f t="shared" si="25"/>
        <v>-17.21507667219022</v>
      </c>
      <c r="N143" s="230">
        <f t="shared" si="25"/>
        <v>-3.491751803416543</v>
      </c>
      <c r="O143" s="230">
        <f t="shared" si="19"/>
        <v>5.247982884228253</v>
      </c>
      <c r="P143" s="230">
        <f t="shared" si="25"/>
        <v>-9.704657844842735</v>
      </c>
    </row>
    <row r="144" spans="1:188" s="92" customFormat="1" ht="15" customHeight="1">
      <c r="A144" s="176"/>
      <c r="B144" s="176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187"/>
      <c r="R144" s="187"/>
      <c r="S144" s="66"/>
      <c r="T144" s="138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</row>
    <row r="145" spans="1:188" s="92" customFormat="1" ht="15" customHeight="1" hidden="1">
      <c r="A145" s="176">
        <v>2021</v>
      </c>
      <c r="B145" s="176" t="s">
        <v>92</v>
      </c>
      <c r="C145" s="231" t="e">
        <f>((C25/C24)-1)*100</f>
        <v>#DIV/0!</v>
      </c>
      <c r="D145" s="231" t="e">
        <f>((#REF!/#REF!)-1)*100</f>
        <v>#REF!</v>
      </c>
      <c r="E145" s="231" t="e">
        <f>((#REF!/#REF!)-1)*100</f>
        <v>#REF!</v>
      </c>
      <c r="F145" s="231" t="e">
        <f>((#REF!/#REF!)-1)*100</f>
        <v>#REF!</v>
      </c>
      <c r="G145" s="231" t="e">
        <f>((#REF!/#REF!)-1)*100</f>
        <v>#REF!</v>
      </c>
      <c r="H145" s="231" t="e">
        <f>((#REF!/#REF!)-1)*100</f>
        <v>#REF!</v>
      </c>
      <c r="I145" s="231" t="e">
        <f>((#REF!/#REF!)-1)*100</f>
        <v>#REF!</v>
      </c>
      <c r="J145" s="231" t="e">
        <f>((#REF!/#REF!)-1)*100</f>
        <v>#REF!</v>
      </c>
      <c r="K145" s="231" t="e">
        <f>((#REF!/#REF!)-1)*100</f>
        <v>#REF!</v>
      </c>
      <c r="L145" s="231" t="e">
        <f>((#REF!/#REF!)-1)*100</f>
        <v>#REF!</v>
      </c>
      <c r="M145" s="231" t="e">
        <f>((#REF!/#REF!)-1)*100</f>
        <v>#REF!</v>
      </c>
      <c r="N145" s="231" t="e">
        <f>((#REF!/#REF!)-1)*100</f>
        <v>#REF!</v>
      </c>
      <c r="O145" s="231" t="e">
        <f>((#REF!/#REF!)-1)*100</f>
        <v>#REF!</v>
      </c>
      <c r="P145" s="231" t="e">
        <f>((#REF!/#REF!)-1)*100</f>
        <v>#REF!</v>
      </c>
      <c r="Q145" s="187"/>
      <c r="R145" s="187"/>
      <c r="S145" s="66"/>
      <c r="T145" s="138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</row>
    <row r="146" spans="1:188" s="92" customFormat="1" ht="15" customHeight="1" hidden="1">
      <c r="A146" s="176">
        <f>+A26</f>
        <v>2022</v>
      </c>
      <c r="B146" s="176" t="s">
        <v>92</v>
      </c>
      <c r="C146" s="231">
        <f>((D26/D25)-1)*100</f>
        <v>-25.9229274611399</v>
      </c>
      <c r="D146" s="231">
        <f aca="true" t="shared" si="26" ref="D146:P146">((D26/D25)-1)*100</f>
        <v>-25.9229274611399</v>
      </c>
      <c r="E146" s="231">
        <f t="shared" si="26"/>
        <v>-2.086791557979606</v>
      </c>
      <c r="F146" s="231">
        <f t="shared" si="26"/>
        <v>2.765957446808498</v>
      </c>
      <c r="G146" s="231">
        <f t="shared" si="26"/>
        <v>0.4081274685760583</v>
      </c>
      <c r="H146" s="231">
        <f>((H26/H25)-1)*100</f>
        <v>9.491382934005888</v>
      </c>
      <c r="I146" s="231">
        <f t="shared" si="26"/>
        <v>-6.578947368421051</v>
      </c>
      <c r="J146" s="231">
        <f t="shared" si="26"/>
        <v>5.631556272849214</v>
      </c>
      <c r="K146" s="231">
        <f t="shared" si="26"/>
        <v>9.140804542206604</v>
      </c>
      <c r="L146" s="231">
        <f t="shared" si="26"/>
        <v>11.985995648049986</v>
      </c>
      <c r="M146" s="231">
        <f t="shared" si="26"/>
        <v>27.435446009389675</v>
      </c>
      <c r="N146" s="231">
        <f t="shared" si="26"/>
        <v>6.546708845784788</v>
      </c>
      <c r="O146" s="231">
        <f>((O26/O25)-1)*100</f>
        <v>0.8845040256709957</v>
      </c>
      <c r="P146" s="231">
        <f t="shared" si="26"/>
        <v>-2.8885796742939673</v>
      </c>
      <c r="Q146" s="186"/>
      <c r="R146" s="186"/>
      <c r="S146" s="67"/>
      <c r="T146" s="138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</row>
    <row r="147" spans="1:188" s="92" customFormat="1" ht="15" customHeight="1">
      <c r="A147" s="176">
        <f>+A27</f>
        <v>2023</v>
      </c>
      <c r="B147" s="176" t="str">
        <f>+B26</f>
        <v>(Ene- Ene)</v>
      </c>
      <c r="C147" s="231">
        <f aca="true" t="shared" si="27" ref="C147:P148">((C27/C26)-1)*100</f>
        <v>-2.7433516196447183</v>
      </c>
      <c r="D147" s="231">
        <f t="shared" si="27"/>
        <v>-9.872495446265939</v>
      </c>
      <c r="E147" s="231">
        <f t="shared" si="27"/>
        <v>-13.271978687333485</v>
      </c>
      <c r="F147" s="231">
        <f t="shared" si="27"/>
        <v>-15.010351966873703</v>
      </c>
      <c r="G147" s="231">
        <f t="shared" si="27"/>
        <v>-3.4610657399724243</v>
      </c>
      <c r="H147" s="231">
        <f>((H27/H26)-1)*100</f>
        <v>8.310298935298931</v>
      </c>
      <c r="I147" s="231">
        <f t="shared" si="27"/>
        <v>-27.018779342723008</v>
      </c>
      <c r="J147" s="231">
        <f t="shared" si="27"/>
        <v>-0.8742663206228851</v>
      </c>
      <c r="K147" s="231">
        <f t="shared" si="27"/>
        <v>-5.711484901139885</v>
      </c>
      <c r="L147" s="231">
        <f t="shared" si="27"/>
        <v>-2.0651429283178646</v>
      </c>
      <c r="M147" s="231">
        <f t="shared" si="27"/>
        <v>-14.805434031775278</v>
      </c>
      <c r="N147" s="231">
        <f t="shared" si="27"/>
        <v>-3.6036636205033723</v>
      </c>
      <c r="O147" s="231">
        <f>((O27/O26)-1)*100</f>
        <v>11.650501471383091</v>
      </c>
      <c r="P147" s="231">
        <f t="shared" si="27"/>
        <v>-13.06020643723299</v>
      </c>
      <c r="Q147" s="186"/>
      <c r="R147" s="186"/>
      <c r="S147" s="67"/>
      <c r="T147" s="138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</row>
    <row r="148" spans="1:188" s="92" customFormat="1" ht="15" customHeight="1">
      <c r="A148" s="176">
        <f>+A28</f>
        <v>2024</v>
      </c>
      <c r="B148" s="176" t="str">
        <f>+B27</f>
        <v>(Ene- Ene)</v>
      </c>
      <c r="C148" s="231">
        <f t="shared" si="27"/>
        <v>15.207946742727497</v>
      </c>
      <c r="D148" s="231">
        <f t="shared" si="27"/>
        <v>42.15036378334682</v>
      </c>
      <c r="E148" s="231">
        <f t="shared" si="27"/>
        <v>-32.393186260821004</v>
      </c>
      <c r="F148" s="231">
        <f t="shared" si="27"/>
        <v>-7.064555420219243</v>
      </c>
      <c r="G148" s="231">
        <f t="shared" si="27"/>
        <v>15.780477007538662</v>
      </c>
      <c r="H148" s="231">
        <f>((H28/H27)-1)*100</f>
        <v>11.656702663106412</v>
      </c>
      <c r="I148" s="231">
        <f t="shared" si="27"/>
        <v>8.973946606625937</v>
      </c>
      <c r="J148" s="231">
        <f t="shared" si="27"/>
        <v>5.645391986508019</v>
      </c>
      <c r="K148" s="231">
        <f t="shared" si="27"/>
        <v>12.018826567379293</v>
      </c>
      <c r="L148" s="231">
        <f t="shared" si="27"/>
        <v>-20.922838210792726</v>
      </c>
      <c r="M148" s="231">
        <f t="shared" si="27"/>
        <v>6.54054054054054</v>
      </c>
      <c r="N148" s="231">
        <f t="shared" si="27"/>
        <v>7.050996420611533</v>
      </c>
      <c r="O148" s="231">
        <f>((O28/O27)-1)*100</f>
        <v>0.5586058789436299</v>
      </c>
      <c r="P148" s="231">
        <f t="shared" si="27"/>
        <v>-4.675721043796733</v>
      </c>
      <c r="Q148" s="186"/>
      <c r="R148" s="186"/>
      <c r="S148" s="67"/>
      <c r="T148" s="138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</row>
    <row r="149" spans="1:188" s="92" customFormat="1" ht="14.25" customHeight="1">
      <c r="A149" s="176"/>
      <c r="B149" s="176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186"/>
      <c r="R149" s="186"/>
      <c r="S149" s="67"/>
      <c r="T149" s="138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</row>
    <row r="150" spans="1:188" s="92" customFormat="1" ht="15" customHeight="1" hidden="1">
      <c r="A150" s="141">
        <v>2017</v>
      </c>
      <c r="B150" s="141" t="s">
        <v>24</v>
      </c>
      <c r="C150" s="230">
        <f aca="true" t="shared" si="28" ref="C150:P150">+((C34/C30)-1)*100</f>
        <v>14.944468200677253</v>
      </c>
      <c r="D150" s="230">
        <f t="shared" si="28"/>
        <v>0.7470429549699009</v>
      </c>
      <c r="E150" s="230">
        <f t="shared" si="28"/>
        <v>9.722222222222232</v>
      </c>
      <c r="F150" s="230">
        <f t="shared" si="28"/>
        <v>4.026845637583887</v>
      </c>
      <c r="G150" s="230">
        <f t="shared" si="28"/>
        <v>14.455129936787504</v>
      </c>
      <c r="H150" s="230">
        <f aca="true" t="shared" si="29" ref="H150:H177">+((H34/H30)-1)*100</f>
        <v>41.10107165370876</v>
      </c>
      <c r="I150" s="230">
        <f t="shared" si="28"/>
        <v>-7.784431137724546</v>
      </c>
      <c r="J150" s="230">
        <f t="shared" si="28"/>
        <v>3.988773666472878</v>
      </c>
      <c r="K150" s="230">
        <f t="shared" si="28"/>
        <v>1.9685511144249546</v>
      </c>
      <c r="L150" s="230">
        <f t="shared" si="28"/>
        <v>-1.970300615718945</v>
      </c>
      <c r="M150" s="230">
        <f t="shared" si="28"/>
        <v>3.682487725040917</v>
      </c>
      <c r="N150" s="230">
        <f t="shared" si="28"/>
        <v>4.766997680939311</v>
      </c>
      <c r="O150" s="230">
        <f aca="true" t="shared" si="30" ref="O150:O177">+((O34/O30)-1)*100</f>
        <v>3.245157168689694</v>
      </c>
      <c r="P150" s="230">
        <f t="shared" si="28"/>
        <v>-4.234011535779936</v>
      </c>
      <c r="Q150" s="186"/>
      <c r="R150" s="186"/>
      <c r="S150" s="67"/>
      <c r="T150" s="138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</row>
    <row r="151" spans="1:188" s="92" customFormat="1" ht="15" customHeight="1" hidden="1">
      <c r="A151" s="141"/>
      <c r="B151" s="141" t="s">
        <v>25</v>
      </c>
      <c r="C151" s="230">
        <f aca="true" t="shared" si="31" ref="C151:P151">+((C35/C31)-1)*100</f>
        <v>1.288748763031311</v>
      </c>
      <c r="D151" s="230">
        <f t="shared" si="31"/>
        <v>-5.301035632789186</v>
      </c>
      <c r="E151" s="230">
        <f t="shared" si="31"/>
        <v>1.724137931034475</v>
      </c>
      <c r="F151" s="230">
        <f t="shared" si="31"/>
        <v>37.704918032786885</v>
      </c>
      <c r="G151" s="230">
        <f t="shared" si="31"/>
        <v>-0.06375606375605969</v>
      </c>
      <c r="H151" s="230">
        <f t="shared" si="29"/>
        <v>23.178577638671527</v>
      </c>
      <c r="I151" s="230">
        <f t="shared" si="31"/>
        <v>-4.268292682926833</v>
      </c>
      <c r="J151" s="230">
        <f t="shared" si="31"/>
        <v>-2.4336086413808578</v>
      </c>
      <c r="K151" s="230">
        <f t="shared" si="31"/>
        <v>2.688713065573145</v>
      </c>
      <c r="L151" s="230">
        <f t="shared" si="31"/>
        <v>-0.709687549065785</v>
      </c>
      <c r="M151" s="230">
        <f t="shared" si="31"/>
        <v>21.327014218009488</v>
      </c>
      <c r="N151" s="230">
        <f t="shared" si="31"/>
        <v>-2.790551314869938</v>
      </c>
      <c r="O151" s="230">
        <f t="shared" si="30"/>
        <v>-3.677244698450899</v>
      </c>
      <c r="P151" s="230">
        <f t="shared" si="31"/>
        <v>-6.896332144676521</v>
      </c>
      <c r="Q151" s="186"/>
      <c r="R151" s="186"/>
      <c r="S151" s="67"/>
      <c r="T151" s="138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</row>
    <row r="152" spans="1:188" s="92" customFormat="1" ht="15" customHeight="1" hidden="1">
      <c r="A152" s="141"/>
      <c r="B152" s="141" t="s">
        <v>26</v>
      </c>
      <c r="C152" s="230">
        <f aca="true" t="shared" si="32" ref="C152:P152">+((C36/C32)-1)*100</f>
        <v>4.048728836686344</v>
      </c>
      <c r="D152" s="230">
        <f t="shared" si="32"/>
        <v>-3.4161490683229823</v>
      </c>
      <c r="E152" s="230">
        <f t="shared" si="32"/>
        <v>-4.562982005141391</v>
      </c>
      <c r="F152" s="230">
        <f t="shared" si="32"/>
        <v>33.33333333333333</v>
      </c>
      <c r="G152" s="230">
        <f t="shared" si="32"/>
        <v>3.074924209614549</v>
      </c>
      <c r="H152" s="230">
        <f t="shared" si="29"/>
        <v>25.924124513618672</v>
      </c>
      <c r="I152" s="230">
        <f t="shared" si="32"/>
        <v>29.861111111111114</v>
      </c>
      <c r="J152" s="230">
        <f t="shared" si="32"/>
        <v>0.3366012447366229</v>
      </c>
      <c r="K152" s="230">
        <f t="shared" si="32"/>
        <v>-1.2801643608489566</v>
      </c>
      <c r="L152" s="230">
        <f t="shared" si="32"/>
        <v>-0.9642755479646992</v>
      </c>
      <c r="M152" s="230">
        <f t="shared" si="32"/>
        <v>7.825656265477954</v>
      </c>
      <c r="N152" s="230">
        <f t="shared" si="32"/>
        <v>1.1805892196555368</v>
      </c>
      <c r="O152" s="230">
        <f t="shared" si="30"/>
        <v>-0.8802322075559421</v>
      </c>
      <c r="P152" s="230">
        <f t="shared" si="32"/>
        <v>-3.1252175123547055</v>
      </c>
      <c r="Q152" s="186"/>
      <c r="R152" s="186"/>
      <c r="S152" s="67"/>
      <c r="T152" s="138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</row>
    <row r="153" spans="1:188" s="92" customFormat="1" ht="15" customHeight="1" hidden="1">
      <c r="A153" s="141"/>
      <c r="B153" s="141" t="s">
        <v>27</v>
      </c>
      <c r="C153" s="230">
        <f aca="true" t="shared" si="33" ref="C153:P153">+((C37/C33)-1)*100</f>
        <v>14.6638683907657</v>
      </c>
      <c r="D153" s="230">
        <f t="shared" si="33"/>
        <v>7.5105485232067615</v>
      </c>
      <c r="E153" s="230">
        <f t="shared" si="33"/>
        <v>2.4638633377135344</v>
      </c>
      <c r="F153" s="230">
        <f t="shared" si="33"/>
        <v>28.693181818181813</v>
      </c>
      <c r="G153" s="230">
        <f t="shared" si="33"/>
        <v>13.929585233617203</v>
      </c>
      <c r="H153" s="230">
        <f t="shared" si="29"/>
        <v>34.939358697458054</v>
      </c>
      <c r="I153" s="230">
        <f t="shared" si="33"/>
        <v>5.000000000000004</v>
      </c>
      <c r="J153" s="230">
        <f t="shared" si="33"/>
        <v>5.505036463178192</v>
      </c>
      <c r="K153" s="230">
        <f t="shared" si="33"/>
        <v>1.083426304698154</v>
      </c>
      <c r="L153" s="230">
        <f t="shared" si="33"/>
        <v>-3.0480775751000166</v>
      </c>
      <c r="M153" s="230">
        <f t="shared" si="33"/>
        <v>3.3933933933933957</v>
      </c>
      <c r="N153" s="230">
        <f t="shared" si="33"/>
        <v>7.749292823269283</v>
      </c>
      <c r="O153" s="230">
        <f t="shared" si="30"/>
        <v>2.066012451308641</v>
      </c>
      <c r="P153" s="230">
        <f t="shared" si="33"/>
        <v>-0.9605588706156354</v>
      </c>
      <c r="Q153" s="186"/>
      <c r="R153" s="186"/>
      <c r="S153" s="67"/>
      <c r="T153" s="138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</row>
    <row r="154" spans="1:188" s="92" customFormat="1" ht="15" customHeight="1" hidden="1">
      <c r="A154" s="141">
        <v>2018</v>
      </c>
      <c r="B154" s="141" t="s">
        <v>24</v>
      </c>
      <c r="C154" s="230">
        <f aca="true" t="shared" si="34" ref="C154:P154">+((C38/C34)-1)*100</f>
        <v>-1.2431378069134746</v>
      </c>
      <c r="D154" s="230">
        <f t="shared" si="34"/>
        <v>10.335736354273939</v>
      </c>
      <c r="E154" s="230">
        <f t="shared" si="34"/>
        <v>-2.520476545048389</v>
      </c>
      <c r="F154" s="230">
        <f t="shared" si="34"/>
        <v>22.7741935483871</v>
      </c>
      <c r="G154" s="230">
        <f t="shared" si="34"/>
        <v>-3.116193443319415</v>
      </c>
      <c r="H154" s="230">
        <f t="shared" si="29"/>
        <v>13.387937453462406</v>
      </c>
      <c r="I154" s="230">
        <f t="shared" si="34"/>
        <v>0.32467532467532756</v>
      </c>
      <c r="J154" s="230">
        <f t="shared" si="34"/>
        <v>2.9480387743122893</v>
      </c>
      <c r="K154" s="230">
        <f t="shared" si="34"/>
        <v>-0.10465564180740516</v>
      </c>
      <c r="L154" s="230">
        <f t="shared" si="34"/>
        <v>8.047735165890813</v>
      </c>
      <c r="M154" s="230">
        <f t="shared" si="34"/>
        <v>12.730860299921076</v>
      </c>
      <c r="N154" s="230">
        <f t="shared" si="34"/>
        <v>3.7649682005492124</v>
      </c>
      <c r="O154" s="230">
        <f t="shared" si="30"/>
        <v>1.4628474042999384</v>
      </c>
      <c r="P154" s="230">
        <f t="shared" si="34"/>
        <v>-2.947911840624784</v>
      </c>
      <c r="Q154" s="186"/>
      <c r="R154" s="186"/>
      <c r="S154" s="67"/>
      <c r="T154" s="138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</row>
    <row r="155" spans="1:188" s="92" customFormat="1" ht="15" customHeight="1" hidden="1">
      <c r="A155" s="141"/>
      <c r="B155" s="141" t="s">
        <v>25</v>
      </c>
      <c r="C155" s="230">
        <f aca="true" t="shared" si="35" ref="C155:P155">+((C39/C35)-1)*100</f>
        <v>8.830345579715093</v>
      </c>
      <c r="D155" s="230">
        <f t="shared" si="35"/>
        <v>13.46617238183503</v>
      </c>
      <c r="E155" s="230">
        <f t="shared" si="35"/>
        <v>11.291525423728821</v>
      </c>
      <c r="F155" s="230">
        <f t="shared" si="35"/>
        <v>-2.440476190476182</v>
      </c>
      <c r="G155" s="230">
        <f t="shared" si="35"/>
        <v>7.803866637079793</v>
      </c>
      <c r="H155" s="230">
        <f t="shared" si="29"/>
        <v>15.556182947487285</v>
      </c>
      <c r="I155" s="230">
        <f t="shared" si="35"/>
        <v>-4.6496815286624305</v>
      </c>
      <c r="J155" s="230">
        <f t="shared" si="35"/>
        <v>9.15523506557192</v>
      </c>
      <c r="K155" s="230">
        <f t="shared" si="35"/>
        <v>3.724191997452131</v>
      </c>
      <c r="L155" s="230">
        <f t="shared" si="35"/>
        <v>4.802175906891426</v>
      </c>
      <c r="M155" s="230">
        <f t="shared" si="35"/>
        <v>-1.2968749999999973</v>
      </c>
      <c r="N155" s="230">
        <f t="shared" si="35"/>
        <v>9.966070424968665</v>
      </c>
      <c r="O155" s="230">
        <f t="shared" si="30"/>
        <v>10.225057273845707</v>
      </c>
      <c r="P155" s="230">
        <f t="shared" si="35"/>
        <v>-1.982080569044531</v>
      </c>
      <c r="Q155" s="186"/>
      <c r="R155" s="186"/>
      <c r="S155" s="67"/>
      <c r="T155" s="138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</row>
    <row r="156" spans="1:188" s="92" customFormat="1" ht="15" customHeight="1" hidden="1">
      <c r="A156" s="141"/>
      <c r="B156" s="141" t="s">
        <v>26</v>
      </c>
      <c r="C156" s="230">
        <f aca="true" t="shared" si="36" ref="C156:P156">+((C40/C36)-1)*100</f>
        <v>1.8317631507165588</v>
      </c>
      <c r="D156" s="230">
        <f t="shared" si="36"/>
        <v>14.721329046087895</v>
      </c>
      <c r="E156" s="230">
        <f t="shared" si="36"/>
        <v>-7.888888888888889</v>
      </c>
      <c r="F156" s="230">
        <f t="shared" si="36"/>
        <v>3.085937499999991</v>
      </c>
      <c r="G156" s="230">
        <f t="shared" si="36"/>
        <v>0.849121466768521</v>
      </c>
      <c r="H156" s="230">
        <f t="shared" si="29"/>
        <v>7.145616067979921</v>
      </c>
      <c r="I156" s="230">
        <f t="shared" si="36"/>
        <v>-39.35828877005348</v>
      </c>
      <c r="J156" s="230">
        <f t="shared" si="36"/>
        <v>5.30129630358569</v>
      </c>
      <c r="K156" s="230">
        <f t="shared" si="36"/>
        <v>3.633984859917727</v>
      </c>
      <c r="L156" s="230">
        <f t="shared" si="36"/>
        <v>-0.5439586102827465</v>
      </c>
      <c r="M156" s="230">
        <f t="shared" si="36"/>
        <v>3.146531924666962</v>
      </c>
      <c r="N156" s="230">
        <f t="shared" si="36"/>
        <v>5.50486512991557</v>
      </c>
      <c r="O156" s="230">
        <f t="shared" si="30"/>
        <v>6.237687824318372</v>
      </c>
      <c r="P156" s="230">
        <f t="shared" si="36"/>
        <v>-3.403506250898125</v>
      </c>
      <c r="Q156" s="186"/>
      <c r="R156" s="186"/>
      <c r="S156" s="67"/>
      <c r="T156" s="138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</row>
    <row r="157" spans="1:188" s="92" customFormat="1" ht="15" customHeight="1" hidden="1">
      <c r="A157" s="141"/>
      <c r="B157" s="141" t="s">
        <v>27</v>
      </c>
      <c r="C157" s="230">
        <f aca="true" t="shared" si="37" ref="C157:P157">+((C41/C37)-1)*100</f>
        <v>0.2988526106551648</v>
      </c>
      <c r="D157" s="230">
        <f t="shared" si="37"/>
        <v>23.479199372056513</v>
      </c>
      <c r="E157" s="230">
        <f t="shared" si="37"/>
        <v>0.28534786790639366</v>
      </c>
      <c r="F157" s="230">
        <f t="shared" si="37"/>
        <v>-33.53200883002208</v>
      </c>
      <c r="G157" s="230">
        <f t="shared" si="37"/>
        <v>-1.742811595914262</v>
      </c>
      <c r="H157" s="230">
        <f t="shared" si="29"/>
        <v>9.357301157350406</v>
      </c>
      <c r="I157" s="230">
        <f t="shared" si="37"/>
        <v>-23.06122448979592</v>
      </c>
      <c r="J157" s="230">
        <f t="shared" si="37"/>
        <v>5.028105178180131</v>
      </c>
      <c r="K157" s="230">
        <f t="shared" si="37"/>
        <v>8.127084764053748</v>
      </c>
      <c r="L157" s="230">
        <f t="shared" si="37"/>
        <v>3.4418604651162754</v>
      </c>
      <c r="M157" s="230">
        <f t="shared" si="37"/>
        <v>-2.9334882370026127</v>
      </c>
      <c r="N157" s="230">
        <f t="shared" si="37"/>
        <v>2.907663740715738</v>
      </c>
      <c r="O157" s="230">
        <f t="shared" si="30"/>
        <v>10.362756921681427</v>
      </c>
      <c r="P157" s="230">
        <f t="shared" si="37"/>
        <v>-1.6561351947097736</v>
      </c>
      <c r="Q157" s="186"/>
      <c r="R157" s="186"/>
      <c r="S157" s="67"/>
      <c r="T157" s="138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</row>
    <row r="158" spans="1:188" s="92" customFormat="1" ht="15" customHeight="1" hidden="1">
      <c r="A158" s="141">
        <v>2019</v>
      </c>
      <c r="B158" s="141" t="s">
        <v>24</v>
      </c>
      <c r="C158" s="230">
        <f aca="true" t="shared" si="38" ref="C158:P158">+((C42/C38)-1)*100</f>
        <v>1.4761170149946823</v>
      </c>
      <c r="D158" s="230">
        <f t="shared" si="38"/>
        <v>10.271057347670265</v>
      </c>
      <c r="E158" s="230">
        <f t="shared" si="38"/>
        <v>-9.578734293243718</v>
      </c>
      <c r="F158" s="230">
        <f t="shared" si="38"/>
        <v>-7.146610614818716</v>
      </c>
      <c r="G158" s="230">
        <f t="shared" si="38"/>
        <v>0.7665285380535902</v>
      </c>
      <c r="H158" s="230">
        <f t="shared" si="29"/>
        <v>7.052347649067503</v>
      </c>
      <c r="I158" s="230">
        <f t="shared" si="38"/>
        <v>7.37864077669903</v>
      </c>
      <c r="J158" s="230">
        <f t="shared" si="38"/>
        <v>5.177145457908061</v>
      </c>
      <c r="K158" s="230">
        <f t="shared" si="38"/>
        <v>4.961940072688686</v>
      </c>
      <c r="L158" s="230">
        <f t="shared" si="38"/>
        <v>-10.408901594162268</v>
      </c>
      <c r="M158" s="230">
        <f t="shared" si="38"/>
        <v>-3.8507316390114177</v>
      </c>
      <c r="N158" s="230">
        <f t="shared" si="38"/>
        <v>4.038503334579779</v>
      </c>
      <c r="O158" s="230">
        <f t="shared" si="30"/>
        <v>10.622402800356511</v>
      </c>
      <c r="P158" s="230">
        <f t="shared" si="38"/>
        <v>-8.722960255326118</v>
      </c>
      <c r="Q158" s="186"/>
      <c r="R158" s="186"/>
      <c r="S158" s="67"/>
      <c r="T158" s="138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</row>
    <row r="159" spans="1:188" s="92" customFormat="1" ht="15" customHeight="1" hidden="1">
      <c r="A159" s="141"/>
      <c r="B159" s="141" t="s">
        <v>25</v>
      </c>
      <c r="C159" s="230">
        <f aca="true" t="shared" si="39" ref="C159:P159">+((C43/C39)-1)*100</f>
        <v>-2.3509151974446474</v>
      </c>
      <c r="D159" s="230">
        <f t="shared" si="39"/>
        <v>7.341337907375656</v>
      </c>
      <c r="E159" s="230">
        <f t="shared" si="39"/>
        <v>8.400596996740894</v>
      </c>
      <c r="F159" s="230">
        <f t="shared" si="39"/>
        <v>-19.249542403904808</v>
      </c>
      <c r="G159" s="230">
        <f t="shared" si="39"/>
        <v>-3.4441901483194037</v>
      </c>
      <c r="H159" s="230">
        <f t="shared" si="29"/>
        <v>-1.7621946005375033</v>
      </c>
      <c r="I159" s="230">
        <f t="shared" si="39"/>
        <v>-61.99064796259184</v>
      </c>
      <c r="J159" s="230">
        <f t="shared" si="39"/>
        <v>1.467431151709575</v>
      </c>
      <c r="K159" s="230">
        <f t="shared" si="39"/>
        <v>3.04026604689831</v>
      </c>
      <c r="L159" s="230">
        <f t="shared" si="39"/>
        <v>2.1637183363812484</v>
      </c>
      <c r="M159" s="230">
        <f t="shared" si="39"/>
        <v>-3.8348899794206193</v>
      </c>
      <c r="N159" s="230">
        <f t="shared" si="39"/>
        <v>0.18261724719852435</v>
      </c>
      <c r="O159" s="230">
        <f t="shared" si="30"/>
        <v>4.555016313622096</v>
      </c>
      <c r="P159" s="230">
        <f t="shared" si="39"/>
        <v>-6.721698113207541</v>
      </c>
      <c r="Q159" s="186"/>
      <c r="R159" s="186"/>
      <c r="S159" s="67"/>
      <c r="T159" s="138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</row>
    <row r="160" spans="1:188" s="92" customFormat="1" ht="15" customHeight="1" hidden="1">
      <c r="A160" s="141"/>
      <c r="B160" s="141" t="s">
        <v>26</v>
      </c>
      <c r="C160" s="230">
        <f aca="true" t="shared" si="40" ref="C160:P160">+((C44/C40)-1)*100</f>
        <v>3.519318954504258</v>
      </c>
      <c r="D160" s="230">
        <f t="shared" si="40"/>
        <v>7.721773251740083</v>
      </c>
      <c r="E160" s="230">
        <f t="shared" si="40"/>
        <v>47.454033702525855</v>
      </c>
      <c r="F160" s="230">
        <f t="shared" si="40"/>
        <v>-5.9113300492610765</v>
      </c>
      <c r="G160" s="230">
        <f t="shared" si="40"/>
        <v>1.941371269422243</v>
      </c>
      <c r="H160" s="230">
        <f t="shared" si="29"/>
        <v>1.8371995914443717</v>
      </c>
      <c r="I160" s="230">
        <f t="shared" si="40"/>
        <v>-46.82539682539682</v>
      </c>
      <c r="J160" s="230">
        <f t="shared" si="40"/>
        <v>2.836088196125597</v>
      </c>
      <c r="K160" s="230">
        <f t="shared" si="40"/>
        <v>5.845847244747326</v>
      </c>
      <c r="L160" s="230">
        <f t="shared" si="40"/>
        <v>12.799115658054427</v>
      </c>
      <c r="M160" s="230">
        <f t="shared" si="40"/>
        <v>-6.154531284791798</v>
      </c>
      <c r="N160" s="230">
        <f t="shared" si="40"/>
        <v>2.3496009459403666</v>
      </c>
      <c r="O160" s="230">
        <f t="shared" si="30"/>
        <v>2.4635136564765903</v>
      </c>
      <c r="P160" s="230">
        <f t="shared" si="40"/>
        <v>-5.508654225210674</v>
      </c>
      <c r="Q160" s="186"/>
      <c r="R160" s="186"/>
      <c r="S160" s="67"/>
      <c r="T160" s="138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</row>
    <row r="161" spans="1:188" s="92" customFormat="1" ht="15" customHeight="1" hidden="1">
      <c r="A161" s="141"/>
      <c r="B161" s="141" t="s">
        <v>27</v>
      </c>
      <c r="C161" s="230">
        <f aca="true" t="shared" si="41" ref="C161:P161">+((C45/C41)-1)*100</f>
        <v>7.406513519161506</v>
      </c>
      <c r="D161" s="230">
        <f t="shared" si="41"/>
        <v>10.321811680572113</v>
      </c>
      <c r="E161" s="230">
        <f t="shared" si="41"/>
        <v>16.60539019789635</v>
      </c>
      <c r="F161" s="230">
        <f t="shared" si="41"/>
        <v>-0.5978080371969674</v>
      </c>
      <c r="G161" s="230">
        <f t="shared" si="41"/>
        <v>8.081327643250557</v>
      </c>
      <c r="H161" s="230">
        <f t="shared" si="29"/>
        <v>-3.1125788110785813</v>
      </c>
      <c r="I161" s="230">
        <f t="shared" si="41"/>
        <v>-58.267020335985855</v>
      </c>
      <c r="J161" s="230">
        <f t="shared" si="41"/>
        <v>2.0114281485193786</v>
      </c>
      <c r="K161" s="230">
        <f t="shared" si="41"/>
        <v>1.9614692561002123</v>
      </c>
      <c r="L161" s="230">
        <f t="shared" si="41"/>
        <v>1.6210715638016016</v>
      </c>
      <c r="M161" s="230">
        <f t="shared" si="41"/>
        <v>-6.154997007779772</v>
      </c>
      <c r="N161" s="230">
        <f t="shared" si="41"/>
        <v>3.0021273323764586</v>
      </c>
      <c r="O161" s="230">
        <f t="shared" si="30"/>
        <v>-0.35918988356159476</v>
      </c>
      <c r="P161" s="230">
        <f t="shared" si="41"/>
        <v>-5.211960013747142</v>
      </c>
      <c r="Q161" s="186"/>
      <c r="R161" s="186"/>
      <c r="S161" s="67"/>
      <c r="T161" s="138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</row>
    <row r="162" spans="1:188" s="92" customFormat="1" ht="15" customHeight="1" hidden="1">
      <c r="A162" s="141">
        <v>2020</v>
      </c>
      <c r="B162" s="141" t="s">
        <v>24</v>
      </c>
      <c r="C162" s="230">
        <f aca="true" t="shared" si="42" ref="C162:P162">+((C46/C42)-1)*100</f>
        <v>5.641451099057404</v>
      </c>
      <c r="D162" s="230">
        <f t="shared" si="42"/>
        <v>8.029456576942607</v>
      </c>
      <c r="E162" s="230">
        <f t="shared" si="42"/>
        <v>16.26187961985217</v>
      </c>
      <c r="F162" s="230">
        <f t="shared" si="42"/>
        <v>-21.392190152801348</v>
      </c>
      <c r="G162" s="230">
        <f t="shared" si="42"/>
        <v>4.800505761743179</v>
      </c>
      <c r="H162" s="230">
        <f t="shared" si="29"/>
        <v>12.107976284896061</v>
      </c>
      <c r="I162" s="230">
        <f t="shared" si="42"/>
        <v>-71.72995780590718</v>
      </c>
      <c r="J162" s="230">
        <f t="shared" si="42"/>
        <v>2.026234897250112</v>
      </c>
      <c r="K162" s="230">
        <f t="shared" si="42"/>
        <v>2.1899628208808197</v>
      </c>
      <c r="L162" s="230">
        <f t="shared" si="42"/>
        <v>-0.9778551308768701</v>
      </c>
      <c r="M162" s="230">
        <f t="shared" si="42"/>
        <v>-7.704070487147741</v>
      </c>
      <c r="N162" s="230">
        <f t="shared" si="42"/>
        <v>4.035788570368126</v>
      </c>
      <c r="O162" s="230">
        <f t="shared" si="30"/>
        <v>-3.7215203120495755</v>
      </c>
      <c r="P162" s="230">
        <f t="shared" si="42"/>
        <v>1.2439762411744715</v>
      </c>
      <c r="Q162" s="186"/>
      <c r="R162" s="186"/>
      <c r="S162" s="67"/>
      <c r="T162" s="138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</row>
    <row r="163" spans="1:188" s="92" customFormat="1" ht="15" customHeight="1" hidden="1">
      <c r="A163" s="198"/>
      <c r="B163" s="141" t="s">
        <v>25</v>
      </c>
      <c r="C163" s="230">
        <f aca="true" t="shared" si="43" ref="C163:P163">+((C47/C43)-1)*100</f>
        <v>15.970937042835164</v>
      </c>
      <c r="D163" s="230">
        <f t="shared" si="43"/>
        <v>-10.476494848498696</v>
      </c>
      <c r="E163" s="230">
        <f t="shared" si="43"/>
        <v>-9.46921801680296</v>
      </c>
      <c r="F163" s="230">
        <f t="shared" si="43"/>
        <v>2.757839063090284</v>
      </c>
      <c r="G163" s="230">
        <f t="shared" si="43"/>
        <v>19.53734459460359</v>
      </c>
      <c r="H163" s="230">
        <f t="shared" si="29"/>
        <v>16.11848818790518</v>
      </c>
      <c r="I163" s="230">
        <f t="shared" si="43"/>
        <v>-2.284710017574698</v>
      </c>
      <c r="J163" s="230">
        <f t="shared" si="43"/>
        <v>3.9620071984066696</v>
      </c>
      <c r="K163" s="230">
        <f t="shared" si="43"/>
        <v>-9.076322159465999</v>
      </c>
      <c r="L163" s="230">
        <f t="shared" si="43"/>
        <v>-7.430644170329403</v>
      </c>
      <c r="M163" s="230">
        <f t="shared" si="43"/>
        <v>-1.2346187085888305</v>
      </c>
      <c r="N163" s="230">
        <f t="shared" si="43"/>
        <v>6.554747095316138</v>
      </c>
      <c r="O163" s="230">
        <f t="shared" si="30"/>
        <v>3.6666773341231806</v>
      </c>
      <c r="P163" s="230">
        <f t="shared" si="43"/>
        <v>-1.769163443772026</v>
      </c>
      <c r="Q163" s="186"/>
      <c r="R163" s="186"/>
      <c r="S163" s="67"/>
      <c r="T163" s="138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</row>
    <row r="164" spans="1:188" s="92" customFormat="1" ht="15" customHeight="1" hidden="1">
      <c r="A164" s="141"/>
      <c r="B164" s="141" t="s">
        <v>26</v>
      </c>
      <c r="C164" s="230">
        <f aca="true" t="shared" si="44" ref="C164:P164">+((C48/C44)-1)*100</f>
        <v>10.048063125960581</v>
      </c>
      <c r="D164" s="230">
        <f t="shared" si="44"/>
        <v>-13.169991326973108</v>
      </c>
      <c r="E164" s="230">
        <f t="shared" si="44"/>
        <v>-19.400580083789865</v>
      </c>
      <c r="F164" s="230">
        <f t="shared" si="44"/>
        <v>-7.410390656463961</v>
      </c>
      <c r="G164" s="230">
        <f t="shared" si="44"/>
        <v>12.04712141740747</v>
      </c>
      <c r="H164" s="230">
        <f t="shared" si="29"/>
        <v>24.547723574168344</v>
      </c>
      <c r="I164" s="230">
        <f t="shared" si="44"/>
        <v>0.9950248756219082</v>
      </c>
      <c r="J164" s="230">
        <f t="shared" si="44"/>
        <v>6.330773502585774</v>
      </c>
      <c r="K164" s="230">
        <f t="shared" si="44"/>
        <v>-0.5539236489616406</v>
      </c>
      <c r="L164" s="230">
        <f t="shared" si="44"/>
        <v>-7.079994619626828</v>
      </c>
      <c r="M164" s="230">
        <f t="shared" si="44"/>
        <v>-0.6548664167418061</v>
      </c>
      <c r="N164" s="230">
        <f t="shared" si="44"/>
        <v>10.547690388870468</v>
      </c>
      <c r="O164" s="230">
        <f t="shared" si="30"/>
        <v>0.0012077306126068166</v>
      </c>
      <c r="P164" s="230">
        <f t="shared" si="44"/>
        <v>-2.3426245896864706</v>
      </c>
      <c r="Q164" s="186"/>
      <c r="R164" s="186"/>
      <c r="S164" s="67"/>
      <c r="T164" s="138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</row>
    <row r="165" spans="1:188" s="92" customFormat="1" ht="15" customHeight="1" hidden="1">
      <c r="A165" s="141"/>
      <c r="B165" s="141" t="s">
        <v>27</v>
      </c>
      <c r="C165" s="230">
        <f aca="true" t="shared" si="45" ref="C165:C177">+((C49/C45)-1)*100</f>
        <v>5.614184006017853</v>
      </c>
      <c r="D165" s="230">
        <f aca="true" t="shared" si="46" ref="D165:P165">+((D49/D45)-1)*100</f>
        <v>-14.291270527225585</v>
      </c>
      <c r="E165" s="230">
        <f t="shared" si="46"/>
        <v>-7.427412058234861</v>
      </c>
      <c r="F165" s="230">
        <f t="shared" si="46"/>
        <v>41.39659204811228</v>
      </c>
      <c r="G165" s="230">
        <f t="shared" si="46"/>
        <v>5.4305681420160345</v>
      </c>
      <c r="H165" s="230">
        <f t="shared" si="29"/>
        <v>27.738163926537673</v>
      </c>
      <c r="I165" s="230">
        <f t="shared" si="46"/>
        <v>30.296610169491544</v>
      </c>
      <c r="J165" s="230">
        <f t="shared" si="46"/>
        <v>7.011520513489122</v>
      </c>
      <c r="K165" s="230">
        <f t="shared" si="46"/>
        <v>-2.282131598676773</v>
      </c>
      <c r="L165" s="230">
        <f t="shared" si="46"/>
        <v>-4.1229327948314465</v>
      </c>
      <c r="M165" s="230">
        <f t="shared" si="46"/>
        <v>-0.5037783375314908</v>
      </c>
      <c r="N165" s="230">
        <f t="shared" si="46"/>
        <v>10.520526670400843</v>
      </c>
      <c r="O165" s="230">
        <f t="shared" si="30"/>
        <v>2.200965010744471</v>
      </c>
      <c r="P165" s="230">
        <f t="shared" si="46"/>
        <v>-4.6890517852920315</v>
      </c>
      <c r="Q165" s="186"/>
      <c r="R165" s="186"/>
      <c r="S165" s="67"/>
      <c r="T165" s="138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</row>
    <row r="166" spans="1:188" s="144" customFormat="1" ht="15" customHeight="1" hidden="1">
      <c r="A166" s="141">
        <v>2021</v>
      </c>
      <c r="B166" s="141" t="s">
        <v>24</v>
      </c>
      <c r="C166" s="230">
        <f t="shared" si="45"/>
        <v>5.691013227388897</v>
      </c>
      <c r="D166" s="230">
        <f aca="true" t="shared" si="47" ref="D166:P166">+((D50/D46)-1)*100</f>
        <v>-6.807390343660391</v>
      </c>
      <c r="E166" s="230">
        <f t="shared" si="47"/>
        <v>11.981834695731152</v>
      </c>
      <c r="F166" s="230">
        <f t="shared" si="47"/>
        <v>19.29445644348451</v>
      </c>
      <c r="G166" s="230">
        <f t="shared" si="47"/>
        <v>5.399893884518692</v>
      </c>
      <c r="H166" s="230">
        <f t="shared" si="29"/>
        <v>14.6458133313212</v>
      </c>
      <c r="I166" s="230">
        <f t="shared" si="47"/>
        <v>49.893390191897645</v>
      </c>
      <c r="J166" s="230">
        <f t="shared" si="47"/>
        <v>1.2252869513452502</v>
      </c>
      <c r="K166" s="230">
        <f t="shared" si="47"/>
        <v>-0.9434065733191943</v>
      </c>
      <c r="L166" s="230">
        <f t="shared" si="47"/>
        <v>9.797641073080477</v>
      </c>
      <c r="M166" s="230">
        <f t="shared" si="47"/>
        <v>0.015779092702161712</v>
      </c>
      <c r="N166" s="230">
        <f t="shared" si="47"/>
        <v>3.168911615689174</v>
      </c>
      <c r="O166" s="230">
        <f t="shared" si="30"/>
        <v>-4.259397871429293</v>
      </c>
      <c r="P166" s="230">
        <f t="shared" si="47"/>
        <v>-11.238284997417159</v>
      </c>
      <c r="Q166" s="186"/>
      <c r="R166" s="186"/>
      <c r="S166" s="67"/>
      <c r="T166" s="142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  <c r="DE166" s="143"/>
      <c r="DF166" s="143"/>
      <c r="DG166" s="143"/>
      <c r="DH166" s="143"/>
      <c r="DI166" s="143"/>
      <c r="DJ166" s="143"/>
      <c r="DK166" s="143"/>
      <c r="DL166" s="143"/>
      <c r="DM166" s="143"/>
      <c r="DN166" s="143"/>
      <c r="DO166" s="143"/>
      <c r="DP166" s="143"/>
      <c r="DQ166" s="143"/>
      <c r="DR166" s="143"/>
      <c r="DS166" s="143"/>
      <c r="DT166" s="143"/>
      <c r="DU166" s="143"/>
      <c r="DV166" s="143"/>
      <c r="DW166" s="143"/>
      <c r="DX166" s="143"/>
      <c r="DY166" s="143"/>
      <c r="DZ166" s="143"/>
      <c r="EA166" s="143"/>
      <c r="EB166" s="143"/>
      <c r="EC166" s="143"/>
      <c r="ED166" s="143"/>
      <c r="EE166" s="143"/>
      <c r="EF166" s="143"/>
      <c r="EG166" s="143"/>
      <c r="EH166" s="143"/>
      <c r="EI166" s="143"/>
      <c r="EJ166" s="143"/>
      <c r="EK166" s="143"/>
      <c r="EL166" s="143"/>
      <c r="EM166" s="143"/>
      <c r="EN166" s="143"/>
      <c r="EO166" s="143"/>
      <c r="EP166" s="143"/>
      <c r="EQ166" s="143"/>
      <c r="ER166" s="143"/>
      <c r="ES166" s="143"/>
      <c r="ET166" s="143"/>
      <c r="EU166" s="143"/>
      <c r="EV166" s="143"/>
      <c r="EW166" s="143"/>
      <c r="EX166" s="143"/>
      <c r="EY166" s="143"/>
      <c r="EZ166" s="143"/>
      <c r="FA166" s="143"/>
      <c r="FB166" s="143"/>
      <c r="FC166" s="143"/>
      <c r="FD166" s="143"/>
      <c r="FE166" s="143"/>
      <c r="FF166" s="143"/>
      <c r="FG166" s="143"/>
      <c r="FH166" s="143"/>
      <c r="FI166" s="143"/>
      <c r="FJ166" s="143"/>
      <c r="FK166" s="143"/>
      <c r="FL166" s="143"/>
      <c r="FM166" s="143"/>
      <c r="FN166" s="143"/>
      <c r="FO166" s="143"/>
      <c r="FP166" s="143"/>
      <c r="FQ166" s="143"/>
      <c r="FR166" s="143"/>
      <c r="FS166" s="143"/>
      <c r="FT166" s="143"/>
      <c r="FU166" s="143"/>
      <c r="FV166" s="143"/>
      <c r="FW166" s="143"/>
      <c r="FX166" s="143"/>
      <c r="FY166" s="143"/>
      <c r="FZ166" s="143"/>
      <c r="GA166" s="143"/>
      <c r="GB166" s="143"/>
      <c r="GC166" s="143"/>
      <c r="GD166" s="143"/>
      <c r="GE166" s="143"/>
      <c r="GF166" s="143"/>
    </row>
    <row r="167" spans="1:188" s="144" customFormat="1" ht="15" customHeight="1" hidden="1">
      <c r="A167" s="232"/>
      <c r="B167" s="141" t="s">
        <v>25</v>
      </c>
      <c r="C167" s="230">
        <f t="shared" si="45"/>
        <v>0.8665959137434287</v>
      </c>
      <c r="D167" s="230">
        <f aca="true" t="shared" si="48" ref="D167:P167">+((D51/D47)-1)*100</f>
        <v>5.383765405864871</v>
      </c>
      <c r="E167" s="230">
        <f t="shared" si="48"/>
        <v>2.9268444085787992</v>
      </c>
      <c r="F167" s="230">
        <f t="shared" si="48"/>
        <v>13.970588235294112</v>
      </c>
      <c r="G167" s="230">
        <f t="shared" si="48"/>
        <v>-0.9496506801371374</v>
      </c>
      <c r="H167" s="230">
        <f t="shared" si="29"/>
        <v>14.270204618414972</v>
      </c>
      <c r="I167" s="230">
        <f t="shared" si="48"/>
        <v>19.064748201438842</v>
      </c>
      <c r="J167" s="230">
        <f t="shared" si="48"/>
        <v>1.6963152192263076</v>
      </c>
      <c r="K167" s="230">
        <f t="shared" si="48"/>
        <v>13.398880653456358</v>
      </c>
      <c r="L167" s="230">
        <f t="shared" si="48"/>
        <v>1.1324619959921733</v>
      </c>
      <c r="M167" s="230">
        <f t="shared" si="48"/>
        <v>0.21667569482060056</v>
      </c>
      <c r="N167" s="230">
        <f t="shared" si="48"/>
        <v>4.203506923455991</v>
      </c>
      <c r="O167" s="230">
        <f t="shared" si="30"/>
        <v>-8.828993706709543</v>
      </c>
      <c r="P167" s="230">
        <f t="shared" si="48"/>
        <v>-8.09129262683338</v>
      </c>
      <c r="Q167" s="186"/>
      <c r="R167" s="186"/>
      <c r="S167" s="67"/>
      <c r="T167" s="142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  <c r="CI167" s="143"/>
      <c r="CJ167" s="143"/>
      <c r="CK167" s="143"/>
      <c r="CL167" s="143"/>
      <c r="CM167" s="143"/>
      <c r="CN167" s="143"/>
      <c r="CO167" s="143"/>
      <c r="CP167" s="143"/>
      <c r="CQ167" s="143"/>
      <c r="CR167" s="143"/>
      <c r="CS167" s="143"/>
      <c r="CT167" s="143"/>
      <c r="CU167" s="143"/>
      <c r="CV167" s="143"/>
      <c r="CW167" s="143"/>
      <c r="CX167" s="143"/>
      <c r="CY167" s="143"/>
      <c r="CZ167" s="143"/>
      <c r="DA167" s="143"/>
      <c r="DB167" s="143"/>
      <c r="DC167" s="143"/>
      <c r="DD167" s="143"/>
      <c r="DE167" s="143"/>
      <c r="DF167" s="143"/>
      <c r="DG167" s="143"/>
      <c r="DH167" s="143"/>
      <c r="DI167" s="143"/>
      <c r="DJ167" s="143"/>
      <c r="DK167" s="143"/>
      <c r="DL167" s="143"/>
      <c r="DM167" s="143"/>
      <c r="DN167" s="143"/>
      <c r="DO167" s="143"/>
      <c r="DP167" s="143"/>
      <c r="DQ167" s="143"/>
      <c r="DR167" s="143"/>
      <c r="DS167" s="143"/>
      <c r="DT167" s="143"/>
      <c r="DU167" s="143"/>
      <c r="DV167" s="143"/>
      <c r="DW167" s="143"/>
      <c r="DX167" s="143"/>
      <c r="DY167" s="143"/>
      <c r="DZ167" s="143"/>
      <c r="EA167" s="143"/>
      <c r="EB167" s="143"/>
      <c r="EC167" s="143"/>
      <c r="ED167" s="143"/>
      <c r="EE167" s="143"/>
      <c r="EF167" s="143"/>
      <c r="EG167" s="143"/>
      <c r="EH167" s="143"/>
      <c r="EI167" s="143"/>
      <c r="EJ167" s="143"/>
      <c r="EK167" s="143"/>
      <c r="EL167" s="143"/>
      <c r="EM167" s="143"/>
      <c r="EN167" s="143"/>
      <c r="EO167" s="143"/>
      <c r="EP167" s="143"/>
      <c r="EQ167" s="143"/>
      <c r="ER167" s="143"/>
      <c r="ES167" s="143"/>
      <c r="ET167" s="143"/>
      <c r="EU167" s="143"/>
      <c r="EV167" s="143"/>
      <c r="EW167" s="143"/>
      <c r="EX167" s="143"/>
      <c r="EY167" s="143"/>
      <c r="EZ167" s="143"/>
      <c r="FA167" s="143"/>
      <c r="FB167" s="143"/>
      <c r="FC167" s="143"/>
      <c r="FD167" s="143"/>
      <c r="FE167" s="143"/>
      <c r="FF167" s="143"/>
      <c r="FG167" s="143"/>
      <c r="FH167" s="143"/>
      <c r="FI167" s="143"/>
      <c r="FJ167" s="143"/>
      <c r="FK167" s="143"/>
      <c r="FL167" s="143"/>
      <c r="FM167" s="143"/>
      <c r="FN167" s="143"/>
      <c r="FO167" s="143"/>
      <c r="FP167" s="143"/>
      <c r="FQ167" s="143"/>
      <c r="FR167" s="143"/>
      <c r="FS167" s="143"/>
      <c r="FT167" s="143"/>
      <c r="FU167" s="143"/>
      <c r="FV167" s="143"/>
      <c r="FW167" s="143"/>
      <c r="FX167" s="143"/>
      <c r="FY167" s="143"/>
      <c r="FZ167" s="143"/>
      <c r="GA167" s="143"/>
      <c r="GB167" s="143"/>
      <c r="GC167" s="143"/>
      <c r="GD167" s="143"/>
      <c r="GE167" s="143"/>
      <c r="GF167" s="143"/>
    </row>
    <row r="168" spans="1:188" s="140" customFormat="1" ht="15" customHeight="1" hidden="1">
      <c r="A168" s="179"/>
      <c r="B168" s="141" t="s">
        <v>26</v>
      </c>
      <c r="C168" s="230">
        <f t="shared" si="45"/>
        <v>0.7788426351519329</v>
      </c>
      <c r="D168" s="230">
        <f aca="true" t="shared" si="49" ref="D168:P168">+((D52/D48)-1)*100</f>
        <v>-14.987764071317999</v>
      </c>
      <c r="E168" s="230">
        <f t="shared" si="49"/>
        <v>5.333251314858667</v>
      </c>
      <c r="F168" s="230">
        <f t="shared" si="49"/>
        <v>-5.0021748586342</v>
      </c>
      <c r="G168" s="230">
        <f t="shared" si="49"/>
        <v>1.3049341232646672</v>
      </c>
      <c r="H168" s="230">
        <f t="shared" si="29"/>
        <v>3.9555091112061236</v>
      </c>
      <c r="I168" s="230">
        <f t="shared" si="49"/>
        <v>2.463054187192104</v>
      </c>
      <c r="J168" s="230">
        <f t="shared" si="49"/>
        <v>3.300118977947575</v>
      </c>
      <c r="K168" s="230">
        <f t="shared" si="49"/>
        <v>5.233653722784104</v>
      </c>
      <c r="L168" s="230">
        <f t="shared" si="49"/>
        <v>5.783779498791941</v>
      </c>
      <c r="M168" s="230">
        <f t="shared" si="49"/>
        <v>-2.856460472892286</v>
      </c>
      <c r="N168" s="230">
        <f t="shared" si="49"/>
        <v>4.137480315418851</v>
      </c>
      <c r="O168" s="230">
        <f t="shared" si="30"/>
        <v>0.2314078629891414</v>
      </c>
      <c r="P168" s="230">
        <f t="shared" si="49"/>
        <v>-3.826343492314266</v>
      </c>
      <c r="Q168" s="186">
        <f>+((MENSYACUM!P51/MENSYACUM!P39)-1)*100</f>
        <v>-6.360261610971218</v>
      </c>
      <c r="R168" s="186"/>
      <c r="S168" s="67"/>
      <c r="T168" s="138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  <c r="FB168" s="139"/>
      <c r="FC168" s="139"/>
      <c r="FD168" s="139"/>
      <c r="FE168" s="139"/>
      <c r="FF168" s="139"/>
      <c r="FG168" s="139"/>
      <c r="FH168" s="139"/>
      <c r="FI168" s="139"/>
      <c r="FJ168" s="139"/>
      <c r="FK168" s="139"/>
      <c r="FL168" s="139"/>
      <c r="FM168" s="139"/>
      <c r="FN168" s="139"/>
      <c r="FO168" s="139"/>
      <c r="FP168" s="139"/>
      <c r="FQ168" s="139"/>
      <c r="FR168" s="139"/>
      <c r="FS168" s="139"/>
      <c r="FT168" s="139"/>
      <c r="FU168" s="139"/>
      <c r="FV168" s="139"/>
      <c r="FW168" s="139"/>
      <c r="FX168" s="139"/>
      <c r="FY168" s="139"/>
      <c r="FZ168" s="139"/>
      <c r="GA168" s="139"/>
      <c r="GB168" s="139"/>
      <c r="GC168" s="139"/>
      <c r="GD168" s="139"/>
      <c r="GE168" s="139"/>
      <c r="GF168" s="139"/>
    </row>
    <row r="169" spans="1:188" s="140" customFormat="1" ht="15" customHeight="1" hidden="1">
      <c r="A169" s="141"/>
      <c r="B169" s="177" t="s">
        <v>27</v>
      </c>
      <c r="C169" s="230">
        <f t="shared" si="45"/>
        <v>0.8134686410090852</v>
      </c>
      <c r="D169" s="230">
        <f aca="true" t="shared" si="50" ref="D169:P169">+((D53/D49)-1)*100</f>
        <v>-26.909695961276647</v>
      </c>
      <c r="E169" s="230">
        <f t="shared" si="50"/>
        <v>-9.287999052244988</v>
      </c>
      <c r="F169" s="230">
        <f t="shared" si="50"/>
        <v>-0.9451795841209698</v>
      </c>
      <c r="G169" s="230">
        <f t="shared" si="50"/>
        <v>2.646666118244112</v>
      </c>
      <c r="H169" s="230">
        <f t="shared" si="29"/>
        <v>3.1497690972295933</v>
      </c>
      <c r="I169" s="230">
        <f t="shared" si="50"/>
        <v>5.691056910569103</v>
      </c>
      <c r="J169" s="230">
        <f t="shared" si="50"/>
        <v>0.9445911826923892</v>
      </c>
      <c r="K169" s="230">
        <f t="shared" si="50"/>
        <v>6.2867000686974706</v>
      </c>
      <c r="L169" s="230">
        <f t="shared" si="50"/>
        <v>2.4112229956209985</v>
      </c>
      <c r="M169" s="230">
        <f t="shared" si="50"/>
        <v>1.044704374298977</v>
      </c>
      <c r="N169" s="230">
        <f t="shared" si="50"/>
        <v>2.757800478034267</v>
      </c>
      <c r="O169" s="230">
        <f t="shared" si="30"/>
        <v>-6.681231358478512</v>
      </c>
      <c r="P169" s="230">
        <f t="shared" si="50"/>
        <v>-4.960263312410573</v>
      </c>
      <c r="Q169" s="186"/>
      <c r="R169" s="186"/>
      <c r="S169" s="67"/>
      <c r="T169" s="138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  <c r="EY169" s="139"/>
      <c r="EZ169" s="139"/>
      <c r="FA169" s="139"/>
      <c r="FB169" s="139"/>
      <c r="FC169" s="139"/>
      <c r="FD169" s="139"/>
      <c r="FE169" s="139"/>
      <c r="FF169" s="139"/>
      <c r="FG169" s="139"/>
      <c r="FH169" s="139"/>
      <c r="FI169" s="139"/>
      <c r="FJ169" s="139"/>
      <c r="FK169" s="139"/>
      <c r="FL169" s="139"/>
      <c r="FM169" s="139"/>
      <c r="FN169" s="139"/>
      <c r="FO169" s="139"/>
      <c r="FP169" s="139"/>
      <c r="FQ169" s="139"/>
      <c r="FR169" s="139"/>
      <c r="FS169" s="139"/>
      <c r="FT169" s="139"/>
      <c r="FU169" s="139"/>
      <c r="FV169" s="139"/>
      <c r="FW169" s="139"/>
      <c r="FX169" s="139"/>
      <c r="FY169" s="139"/>
      <c r="FZ169" s="139"/>
      <c r="GA169" s="139"/>
      <c r="GB169" s="139"/>
      <c r="GC169" s="139"/>
      <c r="GD169" s="139"/>
      <c r="GE169" s="139"/>
      <c r="GF169" s="139"/>
    </row>
    <row r="170" spans="2:188" s="140" customFormat="1" ht="15" customHeight="1" hidden="1">
      <c r="B170" s="177" t="s">
        <v>24</v>
      </c>
      <c r="C170" s="230">
        <f t="shared" si="45"/>
        <v>10.414362183441517</v>
      </c>
      <c r="D170" s="230">
        <f aca="true" t="shared" si="51" ref="D170:P170">+((D54/D50)-1)*100</f>
        <v>-20.91509862281188</v>
      </c>
      <c r="E170" s="230">
        <f t="shared" si="51"/>
        <v>-13.240112902702538</v>
      </c>
      <c r="F170" s="230">
        <f t="shared" si="51"/>
        <v>6.789378394689205</v>
      </c>
      <c r="G170" s="230">
        <f t="shared" si="51"/>
        <v>13.817526012370362</v>
      </c>
      <c r="H170" s="230">
        <f t="shared" si="29"/>
        <v>5.723449342318765</v>
      </c>
      <c r="I170" s="230">
        <f t="shared" si="51"/>
        <v>-9.672830725462289</v>
      </c>
      <c r="J170" s="230">
        <f t="shared" si="51"/>
        <v>3.7623568118278827</v>
      </c>
      <c r="K170" s="230">
        <f t="shared" si="51"/>
        <v>7.4286905862531505</v>
      </c>
      <c r="L170" s="230">
        <f t="shared" si="51"/>
        <v>-3.893505207839676</v>
      </c>
      <c r="M170" s="230">
        <f t="shared" si="51"/>
        <v>17.46075569929795</v>
      </c>
      <c r="N170" s="230">
        <f t="shared" si="51"/>
        <v>3.711614109131922</v>
      </c>
      <c r="O170" s="230">
        <f t="shared" si="30"/>
        <v>3.1690130137111305</v>
      </c>
      <c r="P170" s="230">
        <f t="shared" si="51"/>
        <v>-5.335838577996532</v>
      </c>
      <c r="Q170" s="186"/>
      <c r="R170" s="186"/>
      <c r="S170" s="67"/>
      <c r="T170" s="138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  <c r="FI170" s="139"/>
      <c r="FJ170" s="139"/>
      <c r="FK170" s="139"/>
      <c r="FL170" s="139"/>
      <c r="FM170" s="139"/>
      <c r="FN170" s="139"/>
      <c r="FO170" s="139"/>
      <c r="FP170" s="139"/>
      <c r="FQ170" s="139"/>
      <c r="FR170" s="139"/>
      <c r="FS170" s="139"/>
      <c r="FT170" s="139"/>
      <c r="FU170" s="139"/>
      <c r="FV170" s="139"/>
      <c r="FW170" s="139"/>
      <c r="FX170" s="139"/>
      <c r="FY170" s="139"/>
      <c r="FZ170" s="139"/>
      <c r="GA170" s="139"/>
      <c r="GB170" s="139"/>
      <c r="GC170" s="139"/>
      <c r="GD170" s="139"/>
      <c r="GE170" s="139"/>
      <c r="GF170" s="139"/>
    </row>
    <row r="171" spans="1:188" s="140" customFormat="1" ht="15" customHeight="1" hidden="1">
      <c r="A171" s="145"/>
      <c r="B171" s="177" t="s">
        <v>25</v>
      </c>
      <c r="C171" s="230">
        <f t="shared" si="45"/>
        <v>-0.36426010693857425</v>
      </c>
      <c r="D171" s="230">
        <f aca="true" t="shared" si="52" ref="D171:P171">+((D55/D51)-1)*100</f>
        <v>-15.301974448315914</v>
      </c>
      <c r="E171" s="230">
        <f t="shared" si="52"/>
        <v>0.3648754598636783</v>
      </c>
      <c r="F171" s="230">
        <f t="shared" si="52"/>
        <v>10.903225806451623</v>
      </c>
      <c r="G171" s="230">
        <f t="shared" si="52"/>
        <v>-0.054126924825459444</v>
      </c>
      <c r="H171" s="230">
        <f t="shared" si="29"/>
        <v>5.274354528841196</v>
      </c>
      <c r="I171" s="230">
        <f t="shared" si="52"/>
        <v>-16.012084592145015</v>
      </c>
      <c r="J171" s="230">
        <f t="shared" si="52"/>
        <v>-0.7006153577875707</v>
      </c>
      <c r="K171" s="230">
        <f t="shared" si="52"/>
        <v>6.891495927151126</v>
      </c>
      <c r="L171" s="230">
        <f t="shared" si="52"/>
        <v>5.944083524485921</v>
      </c>
      <c r="M171" s="230">
        <f t="shared" si="52"/>
        <v>18.257037129433296</v>
      </c>
      <c r="N171" s="230">
        <f t="shared" si="52"/>
        <v>-2.3888368821822326</v>
      </c>
      <c r="O171" s="230">
        <f t="shared" si="30"/>
        <v>0.7704001824976769</v>
      </c>
      <c r="P171" s="230">
        <f t="shared" si="52"/>
        <v>-12.107151438822106</v>
      </c>
      <c r="Q171" s="186"/>
      <c r="R171" s="186"/>
      <c r="S171" s="67"/>
      <c r="T171" s="138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39"/>
      <c r="DE171" s="139"/>
      <c r="DF171" s="139"/>
      <c r="DG171" s="139"/>
      <c r="DH171" s="139"/>
      <c r="DI171" s="139"/>
      <c r="DJ171" s="139"/>
      <c r="DK171" s="139"/>
      <c r="DL171" s="139"/>
      <c r="DM171" s="139"/>
      <c r="DN171" s="139"/>
      <c r="DO171" s="139"/>
      <c r="DP171" s="139"/>
      <c r="DQ171" s="139"/>
      <c r="DR171" s="139"/>
      <c r="DS171" s="139"/>
      <c r="DT171" s="139"/>
      <c r="DU171" s="139"/>
      <c r="DV171" s="139"/>
      <c r="DW171" s="139"/>
      <c r="DX171" s="139"/>
      <c r="DY171" s="139"/>
      <c r="DZ171" s="139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  <c r="ET171" s="139"/>
      <c r="EU171" s="139"/>
      <c r="EV171" s="139"/>
      <c r="EW171" s="139"/>
      <c r="EX171" s="139"/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139"/>
      <c r="FI171" s="139"/>
      <c r="FJ171" s="139"/>
      <c r="FK171" s="139"/>
      <c r="FL171" s="139"/>
      <c r="FM171" s="139"/>
      <c r="FN171" s="139"/>
      <c r="FO171" s="139"/>
      <c r="FP171" s="139"/>
      <c r="FQ171" s="139"/>
      <c r="FR171" s="139"/>
      <c r="FS171" s="139"/>
      <c r="FT171" s="139"/>
      <c r="FU171" s="139"/>
      <c r="FV171" s="139"/>
      <c r="FW171" s="139"/>
      <c r="FX171" s="139"/>
      <c r="FY171" s="139"/>
      <c r="FZ171" s="139"/>
      <c r="GA171" s="139"/>
      <c r="GB171" s="139"/>
      <c r="GC171" s="139"/>
      <c r="GD171" s="139"/>
      <c r="GE171" s="139"/>
      <c r="GF171" s="139"/>
    </row>
    <row r="172" spans="1:188" s="140" customFormat="1" ht="15" customHeight="1" hidden="1">
      <c r="A172" s="145"/>
      <c r="B172" s="177" t="s">
        <v>26</v>
      </c>
      <c r="C172" s="230">
        <f t="shared" si="45"/>
        <v>-5.462523836231059</v>
      </c>
      <c r="D172" s="230">
        <f aca="true" t="shared" si="53" ref="D172:P172">+((D56/D52)-1)*100</f>
        <v>2.857086907139794</v>
      </c>
      <c r="E172" s="230">
        <f t="shared" si="53"/>
        <v>-4.747861126522023</v>
      </c>
      <c r="F172" s="230">
        <f t="shared" si="53"/>
        <v>28.57142857142856</v>
      </c>
      <c r="G172" s="230">
        <f t="shared" si="53"/>
        <v>-8.247774749434278</v>
      </c>
      <c r="H172" s="230">
        <f t="shared" si="29"/>
        <v>13.027668416447934</v>
      </c>
      <c r="I172" s="230">
        <f t="shared" si="53"/>
        <v>-5.128205128205121</v>
      </c>
      <c r="J172" s="230">
        <f t="shared" si="53"/>
        <v>-5.769502581527009</v>
      </c>
      <c r="K172" s="230">
        <f t="shared" si="53"/>
        <v>1.3140701293290036</v>
      </c>
      <c r="L172" s="230">
        <f t="shared" si="53"/>
        <v>-1.3964551023067817</v>
      </c>
      <c r="M172" s="230">
        <f t="shared" si="53"/>
        <v>23.774401337463736</v>
      </c>
      <c r="N172" s="230">
        <f t="shared" si="53"/>
        <v>-8.389872355468963</v>
      </c>
      <c r="O172" s="230">
        <f t="shared" si="30"/>
        <v>-1.5187759635346354</v>
      </c>
      <c r="P172" s="230">
        <f t="shared" si="53"/>
        <v>-17.587206865916826</v>
      </c>
      <c r="Q172" s="186"/>
      <c r="R172" s="186"/>
      <c r="S172" s="67"/>
      <c r="T172" s="138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  <c r="FL172" s="139"/>
      <c r="FM172" s="139"/>
      <c r="FN172" s="139"/>
      <c r="FO172" s="139"/>
      <c r="FP172" s="139"/>
      <c r="FQ172" s="139"/>
      <c r="FR172" s="139"/>
      <c r="FS172" s="139"/>
      <c r="FT172" s="139"/>
      <c r="FU172" s="139"/>
      <c r="FV172" s="139"/>
      <c r="FW172" s="139"/>
      <c r="FX172" s="139"/>
      <c r="FY172" s="139"/>
      <c r="FZ172" s="139"/>
      <c r="GA172" s="139"/>
      <c r="GB172" s="139"/>
      <c r="GC172" s="139"/>
      <c r="GD172" s="139"/>
      <c r="GE172" s="139"/>
      <c r="GF172" s="139"/>
    </row>
    <row r="173" spans="1:188" s="140" customFormat="1" ht="15" customHeight="1">
      <c r="A173" s="145">
        <v>2022</v>
      </c>
      <c r="B173" s="177" t="s">
        <v>27</v>
      </c>
      <c r="C173" s="230">
        <f t="shared" si="45"/>
        <v>-1.9724351522586892</v>
      </c>
      <c r="D173" s="230">
        <f aca="true" t="shared" si="54" ref="D173:P173">+((D57/D53)-1)*100</f>
        <v>6.790378955114051</v>
      </c>
      <c r="E173" s="230">
        <f t="shared" si="54"/>
        <v>-11.84863523573203</v>
      </c>
      <c r="F173" s="230">
        <f t="shared" si="54"/>
        <v>-11.211832061068716</v>
      </c>
      <c r="G173" s="230">
        <f t="shared" si="54"/>
        <v>-3.457831288163904</v>
      </c>
      <c r="H173" s="230">
        <f t="shared" si="29"/>
        <v>10.55931844639646</v>
      </c>
      <c r="I173" s="230">
        <f t="shared" si="54"/>
        <v>-25.230769230769234</v>
      </c>
      <c r="J173" s="230">
        <f t="shared" si="54"/>
        <v>-4.587648803021571</v>
      </c>
      <c r="K173" s="230">
        <f t="shared" si="54"/>
        <v>-5.936592170544097</v>
      </c>
      <c r="L173" s="230">
        <f t="shared" si="54"/>
        <v>-3.11984360123736</v>
      </c>
      <c r="M173" s="230">
        <f t="shared" si="54"/>
        <v>-2.7560178871586682</v>
      </c>
      <c r="N173" s="230">
        <f t="shared" si="54"/>
        <v>-5.2356140245937155</v>
      </c>
      <c r="O173" s="230">
        <f t="shared" si="30"/>
        <v>-1.4515775527734531</v>
      </c>
      <c r="P173" s="230">
        <f t="shared" si="54"/>
        <v>-20.80088407020354</v>
      </c>
      <c r="Q173" s="186"/>
      <c r="R173" s="186"/>
      <c r="S173" s="67"/>
      <c r="T173" s="138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  <c r="EY173" s="139"/>
      <c r="EZ173" s="139"/>
      <c r="FA173" s="139"/>
      <c r="FB173" s="139"/>
      <c r="FC173" s="139"/>
      <c r="FD173" s="139"/>
      <c r="FE173" s="139"/>
      <c r="FF173" s="139"/>
      <c r="FG173" s="139"/>
      <c r="FH173" s="139"/>
      <c r="FI173" s="139"/>
      <c r="FJ173" s="139"/>
      <c r="FK173" s="139"/>
      <c r="FL173" s="139"/>
      <c r="FM173" s="139"/>
      <c r="FN173" s="139"/>
      <c r="FO173" s="139"/>
      <c r="FP173" s="139"/>
      <c r="FQ173" s="139"/>
      <c r="FR173" s="139"/>
      <c r="FS173" s="139"/>
      <c r="FT173" s="139"/>
      <c r="FU173" s="139"/>
      <c r="FV173" s="139"/>
      <c r="FW173" s="139"/>
      <c r="FX173" s="139"/>
      <c r="FY173" s="139"/>
      <c r="FZ173" s="139"/>
      <c r="GA173" s="139"/>
      <c r="GB173" s="139"/>
      <c r="GC173" s="139"/>
      <c r="GD173" s="139"/>
      <c r="GE173" s="139"/>
      <c r="GF173" s="139"/>
    </row>
    <row r="174" spans="1:188" s="140" customFormat="1" ht="15" customHeight="1">
      <c r="A174" s="145">
        <v>2023</v>
      </c>
      <c r="B174" s="177" t="s">
        <v>24</v>
      </c>
      <c r="C174" s="230">
        <f t="shared" si="45"/>
        <v>-9.653151741789523</v>
      </c>
      <c r="D174" s="230">
        <f aca="true" t="shared" si="55" ref="D174:P174">+((D58/D54)-1)*100</f>
        <v>-19.104420488613894</v>
      </c>
      <c r="E174" s="230">
        <f t="shared" si="55"/>
        <v>-19.336624037095206</v>
      </c>
      <c r="F174" s="230">
        <f t="shared" si="55"/>
        <v>-29.44334557784685</v>
      </c>
      <c r="G174" s="230">
        <f t="shared" si="55"/>
        <v>-11.010422475626402</v>
      </c>
      <c r="H174" s="230">
        <f t="shared" si="29"/>
        <v>10.215966341031791</v>
      </c>
      <c r="I174" s="230">
        <f t="shared" si="55"/>
        <v>-34.10236220472442</v>
      </c>
      <c r="J174" s="230">
        <f t="shared" si="55"/>
        <v>-3.7763163497537278</v>
      </c>
      <c r="K174" s="230">
        <f t="shared" si="55"/>
        <v>-5.825710792944605</v>
      </c>
      <c r="L174" s="230">
        <f t="shared" si="55"/>
        <v>-3.7593875105929153</v>
      </c>
      <c r="M174" s="230">
        <f t="shared" si="55"/>
        <v>-17.99469460394212</v>
      </c>
      <c r="N174" s="230">
        <f t="shared" si="55"/>
        <v>-6.373609041563444</v>
      </c>
      <c r="O174" s="230">
        <f t="shared" si="30"/>
        <v>6.522385797637487</v>
      </c>
      <c r="P174" s="230">
        <f t="shared" si="55"/>
        <v>-14.655331407041782</v>
      </c>
      <c r="Q174" s="186"/>
      <c r="R174" s="186"/>
      <c r="S174" s="67"/>
      <c r="T174" s="138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39"/>
      <c r="DO174" s="139"/>
      <c r="DP174" s="139"/>
      <c r="DQ174" s="139"/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39"/>
      <c r="EC174" s="139"/>
      <c r="ED174" s="139"/>
      <c r="EE174" s="139"/>
      <c r="EF174" s="139"/>
      <c r="EG174" s="139"/>
      <c r="EH174" s="139"/>
      <c r="EI174" s="139"/>
      <c r="EJ174" s="139"/>
      <c r="EK174" s="139"/>
      <c r="EL174" s="139"/>
      <c r="EM174" s="139"/>
      <c r="EN174" s="139"/>
      <c r="EO174" s="139"/>
      <c r="EP174" s="139"/>
      <c r="EQ174" s="139"/>
      <c r="ER174" s="139"/>
      <c r="ES174" s="139"/>
      <c r="ET174" s="139"/>
      <c r="EU174" s="139"/>
      <c r="EV174" s="139"/>
      <c r="EW174" s="139"/>
      <c r="EX174" s="139"/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  <c r="FI174" s="139"/>
      <c r="FJ174" s="139"/>
      <c r="FK174" s="139"/>
      <c r="FL174" s="139"/>
      <c r="FM174" s="139"/>
      <c r="FN174" s="139"/>
      <c r="FO174" s="139"/>
      <c r="FP174" s="139"/>
      <c r="FQ174" s="139"/>
      <c r="FR174" s="139"/>
      <c r="FS174" s="139"/>
      <c r="FT174" s="139"/>
      <c r="FU174" s="139"/>
      <c r="FV174" s="139"/>
      <c r="FW174" s="139"/>
      <c r="FX174" s="139"/>
      <c r="FY174" s="139"/>
      <c r="FZ174" s="139"/>
      <c r="GA174" s="139"/>
      <c r="GB174" s="139"/>
      <c r="GC174" s="139"/>
      <c r="GD174" s="139"/>
      <c r="GE174" s="139"/>
      <c r="GF174" s="139"/>
    </row>
    <row r="175" spans="1:188" s="140" customFormat="1" ht="13.5" customHeight="1">
      <c r="A175" s="145"/>
      <c r="B175" s="177" t="s">
        <v>25</v>
      </c>
      <c r="C175" s="230">
        <f t="shared" si="45"/>
        <v>-14.283578543998043</v>
      </c>
      <c r="D175" s="230">
        <f aca="true" t="shared" si="56" ref="D175:P175">+((D59/D55)-1)*100</f>
        <v>-21.588008989448827</v>
      </c>
      <c r="E175" s="230">
        <f t="shared" si="56"/>
        <v>-35.71793408046149</v>
      </c>
      <c r="F175" s="230">
        <f t="shared" si="56"/>
        <v>-34.81675392670157</v>
      </c>
      <c r="G175" s="230">
        <f t="shared" si="56"/>
        <v>-17.07272586022286</v>
      </c>
      <c r="H175" s="230">
        <f t="shared" si="29"/>
        <v>18.130024124700682</v>
      </c>
      <c r="I175" s="230">
        <f t="shared" si="56"/>
        <v>-7.733812949640296</v>
      </c>
      <c r="J175" s="230">
        <f t="shared" si="56"/>
        <v>-2.4671572675088793</v>
      </c>
      <c r="K175" s="230">
        <f t="shared" si="56"/>
        <v>-8.337293692992931</v>
      </c>
      <c r="L175" s="230">
        <f t="shared" si="56"/>
        <v>-7.42697512627466</v>
      </c>
      <c r="M175" s="230">
        <f t="shared" si="56"/>
        <v>-18.521904226144425</v>
      </c>
      <c r="N175" s="230">
        <f t="shared" si="56"/>
        <v>-3.3958923527472096</v>
      </c>
      <c r="O175" s="230">
        <f t="shared" si="30"/>
        <v>3.7612851799619706</v>
      </c>
      <c r="P175" s="230">
        <f t="shared" si="56"/>
        <v>-10.155830198817828</v>
      </c>
      <c r="Q175" s="186"/>
      <c r="R175" s="186"/>
      <c r="S175" s="67"/>
      <c r="T175" s="138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  <c r="FL175" s="139"/>
      <c r="FM175" s="139"/>
      <c r="FN175" s="139"/>
      <c r="FO175" s="139"/>
      <c r="FP175" s="139"/>
      <c r="FQ175" s="139"/>
      <c r="FR175" s="139"/>
      <c r="FS175" s="139"/>
      <c r="FT175" s="139"/>
      <c r="FU175" s="139"/>
      <c r="FV175" s="139"/>
      <c r="FW175" s="139"/>
      <c r="FX175" s="139"/>
      <c r="FY175" s="139"/>
      <c r="FZ175" s="139"/>
      <c r="GA175" s="139"/>
      <c r="GB175" s="139"/>
      <c r="GC175" s="139"/>
      <c r="GD175" s="139"/>
      <c r="GE175" s="139"/>
      <c r="GF175" s="139"/>
    </row>
    <row r="176" spans="1:188" s="140" customFormat="1" ht="17.25" customHeight="1">
      <c r="A176" s="145"/>
      <c r="B176" s="177" t="s">
        <v>26</v>
      </c>
      <c r="C176" s="230">
        <f t="shared" si="45"/>
        <v>-4.905543605992236</v>
      </c>
      <c r="D176" s="230">
        <f aca="true" t="shared" si="57" ref="D176:P176">+((D60/D56)-1)*100</f>
        <v>-17.405045216563543</v>
      </c>
      <c r="E176" s="230">
        <f t="shared" si="57"/>
        <v>-35.43116397412709</v>
      </c>
      <c r="F176" s="230">
        <f t="shared" si="57"/>
        <v>-40.91880341880342</v>
      </c>
      <c r="G176" s="230">
        <f t="shared" si="57"/>
        <v>-3.3849307852112043</v>
      </c>
      <c r="H176" s="230">
        <f t="shared" si="29"/>
        <v>-0.9788506970481281</v>
      </c>
      <c r="I176" s="230">
        <f t="shared" si="57"/>
        <v>-25.67567567567568</v>
      </c>
      <c r="J176" s="230">
        <f t="shared" si="57"/>
        <v>-1.1852324650306834</v>
      </c>
      <c r="K176" s="230">
        <f t="shared" si="57"/>
        <v>-7.076115859101373</v>
      </c>
      <c r="L176" s="230">
        <f t="shared" si="57"/>
        <v>-17.33711347700523</v>
      </c>
      <c r="M176" s="230">
        <f t="shared" si="57"/>
        <v>-28.82965199427935</v>
      </c>
      <c r="N176" s="230">
        <f t="shared" si="57"/>
        <v>-1.5486457154036626</v>
      </c>
      <c r="O176" s="230">
        <f t="shared" si="30"/>
        <v>3.9865797734587094</v>
      </c>
      <c r="P176" s="230">
        <f t="shared" si="57"/>
        <v>-7.935523238075881</v>
      </c>
      <c r="Q176" s="186"/>
      <c r="R176" s="186"/>
      <c r="S176" s="67"/>
      <c r="T176" s="138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39"/>
      <c r="FK176" s="139"/>
      <c r="FL176" s="139"/>
      <c r="FM176" s="139"/>
      <c r="FN176" s="139"/>
      <c r="FO176" s="139"/>
      <c r="FP176" s="139"/>
      <c r="FQ176" s="139"/>
      <c r="FR176" s="139"/>
      <c r="FS176" s="139"/>
      <c r="FT176" s="139"/>
      <c r="FU176" s="139"/>
      <c r="FV176" s="139"/>
      <c r="FW176" s="139"/>
      <c r="FX176" s="139"/>
      <c r="FY176" s="139"/>
      <c r="FZ176" s="139"/>
      <c r="GA176" s="139"/>
      <c r="GB176" s="139"/>
      <c r="GC176" s="139"/>
      <c r="GD176" s="139"/>
      <c r="GE176" s="139"/>
      <c r="GF176" s="139"/>
    </row>
    <row r="177" spans="1:188" s="140" customFormat="1" ht="17.25" customHeight="1">
      <c r="A177" s="145"/>
      <c r="B177" s="177" t="s">
        <v>27</v>
      </c>
      <c r="C177" s="230">
        <f t="shared" si="45"/>
        <v>-6.365611084661261</v>
      </c>
      <c r="D177" s="230">
        <f aca="true" t="shared" si="58" ref="D177:P177">+((D61/D57)-1)*100</f>
        <v>-13.58928532977326</v>
      </c>
      <c r="E177" s="230">
        <f t="shared" si="58"/>
        <v>-31.878958479943687</v>
      </c>
      <c r="F177" s="230">
        <f t="shared" si="58"/>
        <v>-28.586781300376153</v>
      </c>
      <c r="G177" s="230">
        <f t="shared" si="58"/>
        <v>-6.448705054729864</v>
      </c>
      <c r="H177" s="230">
        <f t="shared" si="29"/>
        <v>3.108622298801045</v>
      </c>
      <c r="I177" s="230">
        <f t="shared" si="58"/>
        <v>-11.728395061728392</v>
      </c>
      <c r="J177" s="230">
        <f t="shared" si="58"/>
        <v>-0.25451002160297165</v>
      </c>
      <c r="K177" s="230">
        <f t="shared" si="58"/>
        <v>0.4857754274943282</v>
      </c>
      <c r="L177" s="230">
        <f t="shared" si="58"/>
        <v>-17.050028852711275</v>
      </c>
      <c r="M177" s="230">
        <f t="shared" si="58"/>
        <v>-5.710651620898832</v>
      </c>
      <c r="N177" s="230">
        <f t="shared" si="58"/>
        <v>-2.1125810210902096</v>
      </c>
      <c r="O177" s="230">
        <f t="shared" si="30"/>
        <v>6.776726968455682</v>
      </c>
      <c r="P177" s="230">
        <f t="shared" si="58"/>
        <v>-4.896833593355165</v>
      </c>
      <c r="Q177" s="186"/>
      <c r="R177" s="186"/>
      <c r="S177" s="67"/>
      <c r="T177" s="138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  <c r="EY177" s="139"/>
      <c r="EZ177" s="139"/>
      <c r="FA177" s="139"/>
      <c r="FB177" s="139"/>
      <c r="FC177" s="139"/>
      <c r="FD177" s="139"/>
      <c r="FE177" s="139"/>
      <c r="FF177" s="139"/>
      <c r="FG177" s="139"/>
      <c r="FH177" s="139"/>
      <c r="FI177" s="139"/>
      <c r="FJ177" s="139"/>
      <c r="FK177" s="139"/>
      <c r="FL177" s="139"/>
      <c r="FM177" s="139"/>
      <c r="FN177" s="139"/>
      <c r="FO177" s="139"/>
      <c r="FP177" s="139"/>
      <c r="FQ177" s="139"/>
      <c r="FR177" s="139"/>
      <c r="FS177" s="139"/>
      <c r="FT177" s="139"/>
      <c r="FU177" s="139"/>
      <c r="FV177" s="139"/>
      <c r="FW177" s="139"/>
      <c r="FX177" s="139"/>
      <c r="FY177" s="139"/>
      <c r="FZ177" s="139"/>
      <c r="GA177" s="139"/>
      <c r="GB177" s="139"/>
      <c r="GC177" s="139"/>
      <c r="GD177" s="139"/>
      <c r="GE177" s="139"/>
      <c r="GF177" s="139"/>
    </row>
    <row r="178" spans="1:188" s="140" customFormat="1" ht="17.25" customHeight="1" hidden="1">
      <c r="A178" s="141">
        <v>2020</v>
      </c>
      <c r="B178" s="177" t="s">
        <v>28</v>
      </c>
      <c r="C178" s="230">
        <f>+((C62/C56)-1)*100</f>
        <v>-64.79688102158325</v>
      </c>
      <c r="D178" s="230">
        <f>+((D62/D57)-1)*100</f>
        <v>-55.73738722249737</v>
      </c>
      <c r="E178" s="230">
        <f aca="true" t="shared" si="59" ref="E178:P178">+((E62/E56)-1)*100</f>
        <v>-78.95833971981239</v>
      </c>
      <c r="F178" s="230">
        <f>+((F62/F57)-1)*100</f>
        <v>-54.32563138097797</v>
      </c>
      <c r="G178" s="230">
        <f t="shared" si="59"/>
        <v>-62.87005028938096</v>
      </c>
      <c r="H178" s="230">
        <f>+((H62/H56)-1)*100</f>
        <v>-76.78207872733283</v>
      </c>
      <c r="I178" s="230">
        <f t="shared" si="59"/>
        <v>20.270270270270263</v>
      </c>
      <c r="J178" s="230">
        <f t="shared" si="59"/>
        <v>-60.99497149387847</v>
      </c>
      <c r="K178" s="230">
        <f t="shared" si="59"/>
        <v>-70.56463469891973</v>
      </c>
      <c r="L178" s="230">
        <f t="shared" si="59"/>
        <v>-73.1566843117429</v>
      </c>
      <c r="M178" s="230">
        <f t="shared" si="59"/>
        <v>-63.94406483394247</v>
      </c>
      <c r="N178" s="230">
        <f t="shared" si="59"/>
        <v>-57.90265986117947</v>
      </c>
      <c r="O178" s="230">
        <f>+((O62/O56)-1)*100</f>
        <v>-64.20297312955893</v>
      </c>
      <c r="P178" s="230">
        <f t="shared" si="59"/>
        <v>-51.40242042103122</v>
      </c>
      <c r="Q178" s="186"/>
      <c r="R178" s="186"/>
      <c r="S178" s="67"/>
      <c r="T178" s="138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  <c r="EY178" s="139"/>
      <c r="EZ178" s="139"/>
      <c r="FA178" s="139"/>
      <c r="FB178" s="139"/>
      <c r="FC178" s="139"/>
      <c r="FD178" s="139"/>
      <c r="FE178" s="139"/>
      <c r="FF178" s="139"/>
      <c r="FG178" s="139"/>
      <c r="FH178" s="139"/>
      <c r="FI178" s="139"/>
      <c r="FJ178" s="139"/>
      <c r="FK178" s="139"/>
      <c r="FL178" s="139"/>
      <c r="FM178" s="139"/>
      <c r="FN178" s="139"/>
      <c r="FO178" s="139"/>
      <c r="FP178" s="139"/>
      <c r="FQ178" s="139"/>
      <c r="FR178" s="139"/>
      <c r="FS178" s="139"/>
      <c r="FT178" s="139"/>
      <c r="FU178" s="139"/>
      <c r="FV178" s="139"/>
      <c r="FW178" s="139"/>
      <c r="FX178" s="139"/>
      <c r="FY178" s="139"/>
      <c r="FZ178" s="139"/>
      <c r="GA178" s="139"/>
      <c r="GB178" s="139"/>
      <c r="GC178" s="139"/>
      <c r="GD178" s="139"/>
      <c r="GE178" s="139"/>
      <c r="GF178" s="139"/>
    </row>
    <row r="179" spans="1:188" s="140" customFormat="1" ht="17.25" customHeight="1" hidden="1">
      <c r="A179" s="141"/>
      <c r="B179" s="177" t="s">
        <v>29</v>
      </c>
      <c r="C179" s="230">
        <f>+((C63/C57)-1)*100</f>
        <v>-71.69303703580529</v>
      </c>
      <c r="D179" s="230">
        <f>+((D63/D58)-1)*100</f>
        <v>-52.46806497397887</v>
      </c>
      <c r="E179" s="230">
        <f aca="true" t="shared" si="60" ref="E179:P179">+((E63/E57)-1)*100</f>
        <v>-72.31749324049039</v>
      </c>
      <c r="F179" s="230">
        <f>+((F63/F58)-1)*100</f>
        <v>-65.79895875050059</v>
      </c>
      <c r="G179" s="230">
        <f t="shared" si="60"/>
        <v>-71.22789653209027</v>
      </c>
      <c r="H179" s="230">
        <f>+((H63/H57)-1)*100</f>
        <v>-79.10980887197773</v>
      </c>
      <c r="I179" s="230">
        <f t="shared" si="60"/>
        <v>1.85185185185186</v>
      </c>
      <c r="J179" s="230">
        <f t="shared" si="60"/>
        <v>-67.6435721324085</v>
      </c>
      <c r="K179" s="230">
        <f t="shared" si="60"/>
        <v>-71.14910681195714</v>
      </c>
      <c r="L179" s="230">
        <f t="shared" si="60"/>
        <v>-70.42089985486211</v>
      </c>
      <c r="M179" s="230">
        <f t="shared" si="60"/>
        <v>-72.51973126345312</v>
      </c>
      <c r="N179" s="230">
        <f t="shared" si="60"/>
        <v>-67.93349390154472</v>
      </c>
      <c r="O179" s="230">
        <f>+((O63/O57)-1)*100</f>
        <v>-65.27485613115284</v>
      </c>
      <c r="P179" s="230">
        <f t="shared" si="60"/>
        <v>-52.67090026148673</v>
      </c>
      <c r="Q179" s="186"/>
      <c r="R179" s="186"/>
      <c r="S179" s="67"/>
      <c r="T179" s="138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39"/>
      <c r="FI179" s="139"/>
      <c r="FJ179" s="139"/>
      <c r="FK179" s="139"/>
      <c r="FL179" s="139"/>
      <c r="FM179" s="139"/>
      <c r="FN179" s="139"/>
      <c r="FO179" s="139"/>
      <c r="FP179" s="139"/>
      <c r="FQ179" s="139"/>
      <c r="FR179" s="139"/>
      <c r="FS179" s="139"/>
      <c r="FT179" s="139"/>
      <c r="FU179" s="139"/>
      <c r="FV179" s="139"/>
      <c r="FW179" s="139"/>
      <c r="FX179" s="139"/>
      <c r="FY179" s="139"/>
      <c r="FZ179" s="139"/>
      <c r="GA179" s="139"/>
      <c r="GB179" s="139"/>
      <c r="GC179" s="139"/>
      <c r="GD179" s="139"/>
      <c r="GE179" s="139"/>
      <c r="GF179" s="139"/>
    </row>
    <row r="180" spans="1:188" s="140" customFormat="1" ht="17.25" customHeight="1" hidden="1">
      <c r="A180" s="141"/>
      <c r="B180" s="177" t="s">
        <v>30</v>
      </c>
      <c r="C180" s="230">
        <f>+((C64/C58)-1)*100</f>
        <v>-72.7598234545597</v>
      </c>
      <c r="D180" s="230">
        <f>+((D64/D59)-1)*100</f>
        <v>-50.37769303636055</v>
      </c>
      <c r="E180" s="230">
        <f aca="true" t="shared" si="61" ref="E180:P180">+((E64/E58)-1)*100</f>
        <v>-56.71503407352463</v>
      </c>
      <c r="F180" s="230">
        <f>+((F64/F59)-1)*100</f>
        <v>-56.26952253458277</v>
      </c>
      <c r="G180" s="230">
        <f t="shared" si="61"/>
        <v>-73.56346801073961</v>
      </c>
      <c r="H180" s="230">
        <f>+((H64/H58)-1)*100</f>
        <v>-78.27042630229452</v>
      </c>
      <c r="I180" s="230">
        <f t="shared" si="61"/>
        <v>8.017684311148287</v>
      </c>
      <c r="J180" s="230">
        <f t="shared" si="61"/>
        <v>-69.79344953320872</v>
      </c>
      <c r="K180" s="230">
        <f t="shared" si="61"/>
        <v>-67.37148732216589</v>
      </c>
      <c r="L180" s="230">
        <f t="shared" si="61"/>
        <v>-63.49269003628414</v>
      </c>
      <c r="M180" s="230">
        <f t="shared" si="61"/>
        <v>-59.200720661698455</v>
      </c>
      <c r="N180" s="230">
        <f t="shared" si="61"/>
        <v>-70.99333000448517</v>
      </c>
      <c r="O180" s="230">
        <f>+((O64/O58)-1)*100</f>
        <v>-67.80930551103752</v>
      </c>
      <c r="P180" s="230">
        <f t="shared" si="61"/>
        <v>-55.76994319585082</v>
      </c>
      <c r="Q180" s="186"/>
      <c r="R180" s="186"/>
      <c r="S180" s="67"/>
      <c r="T180" s="138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  <c r="FJ180" s="139"/>
      <c r="FK180" s="139"/>
      <c r="FL180" s="139"/>
      <c r="FM180" s="139"/>
      <c r="FN180" s="139"/>
      <c r="FO180" s="139"/>
      <c r="FP180" s="139"/>
      <c r="FQ180" s="139"/>
      <c r="FR180" s="139"/>
      <c r="FS180" s="139"/>
      <c r="FT180" s="139"/>
      <c r="FU180" s="139"/>
      <c r="FV180" s="139"/>
      <c r="FW180" s="139"/>
      <c r="FX180" s="139"/>
      <c r="FY180" s="139"/>
      <c r="FZ180" s="139"/>
      <c r="GA180" s="139"/>
      <c r="GB180" s="139"/>
      <c r="GC180" s="139"/>
      <c r="GD180" s="139"/>
      <c r="GE180" s="139"/>
      <c r="GF180" s="139"/>
    </row>
    <row r="181" spans="1:188" s="140" customFormat="1" ht="17.25" customHeight="1" hidden="1">
      <c r="A181" s="141"/>
      <c r="B181" s="177" t="s">
        <v>31</v>
      </c>
      <c r="C181" s="230">
        <f>+((C65/C59)-1)*100</f>
        <v>-66.83426095842407</v>
      </c>
      <c r="D181" s="230">
        <f>+((D65/D60)-1)*100</f>
        <v>-50.17633635294931</v>
      </c>
      <c r="E181" s="230">
        <f aca="true" t="shared" si="62" ref="E181:P181">+((E65/E59)-1)*100</f>
        <v>-45.333021734050014</v>
      </c>
      <c r="F181" s="230">
        <f>+((F65/F60)-1)*100</f>
        <v>-42.133815551537054</v>
      </c>
      <c r="G181" s="230">
        <f t="shared" si="62"/>
        <v>-66.37408083243726</v>
      </c>
      <c r="H181" s="230">
        <f>+((H65/H59)-1)*100</f>
        <v>-79.04048071198729</v>
      </c>
      <c r="I181" s="230">
        <f t="shared" si="62"/>
        <v>-60.81871345029239</v>
      </c>
      <c r="J181" s="230">
        <f t="shared" si="62"/>
        <v>-67.36494964689213</v>
      </c>
      <c r="K181" s="230">
        <f t="shared" si="62"/>
        <v>-68.58568445629625</v>
      </c>
      <c r="L181" s="230">
        <f t="shared" si="62"/>
        <v>-59.971110353303004</v>
      </c>
      <c r="M181" s="230">
        <f t="shared" si="62"/>
        <v>-59.023043065504446</v>
      </c>
      <c r="N181" s="230">
        <f t="shared" si="62"/>
        <v>-67.97890309488365</v>
      </c>
      <c r="O181" s="230">
        <f>+((O65/O59)-1)*100</f>
        <v>-66.11266421106947</v>
      </c>
      <c r="P181" s="230">
        <f t="shared" si="62"/>
        <v>-51.68513388734996</v>
      </c>
      <c r="Q181" s="186"/>
      <c r="R181" s="186"/>
      <c r="S181" s="67"/>
      <c r="T181" s="138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  <c r="DH181" s="139"/>
      <c r="DI181" s="139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  <c r="EY181" s="139"/>
      <c r="EZ181" s="139"/>
      <c r="FA181" s="139"/>
      <c r="FB181" s="139"/>
      <c r="FC181" s="139"/>
      <c r="FD181" s="139"/>
      <c r="FE181" s="139"/>
      <c r="FF181" s="139"/>
      <c r="FG181" s="139"/>
      <c r="FH181" s="139"/>
      <c r="FI181" s="139"/>
      <c r="FJ181" s="139"/>
      <c r="FK181" s="139"/>
      <c r="FL181" s="139"/>
      <c r="FM181" s="139"/>
      <c r="FN181" s="139"/>
      <c r="FO181" s="139"/>
      <c r="FP181" s="139"/>
      <c r="FQ181" s="139"/>
      <c r="FR181" s="139"/>
      <c r="FS181" s="139"/>
      <c r="FT181" s="139"/>
      <c r="FU181" s="139"/>
      <c r="FV181" s="139"/>
      <c r="FW181" s="139"/>
      <c r="FX181" s="139"/>
      <c r="FY181" s="139"/>
      <c r="FZ181" s="139"/>
      <c r="GA181" s="139"/>
      <c r="GB181" s="139"/>
      <c r="GC181" s="139"/>
      <c r="GD181" s="139"/>
      <c r="GE181" s="139"/>
      <c r="GF181" s="139"/>
    </row>
    <row r="182" spans="1:188" s="140" customFormat="1" ht="17.25" customHeight="1" hidden="1">
      <c r="A182" s="141"/>
      <c r="B182" s="177" t="s">
        <v>32</v>
      </c>
      <c r="C182" s="230">
        <f>+((C66/C62)-1)*100</f>
        <v>-12.179788194812513</v>
      </c>
      <c r="D182" s="230">
        <f>+((D66/D62)-1)*100</f>
        <v>17.58610624635144</v>
      </c>
      <c r="E182" s="230">
        <f aca="true" t="shared" si="63" ref="E182:P182">+((E66/E62)-1)*100</f>
        <v>69.97377622377623</v>
      </c>
      <c r="F182" s="230">
        <f t="shared" si="63"/>
        <v>-47.47058823529412</v>
      </c>
      <c r="G182" s="230">
        <f t="shared" si="63"/>
        <v>-16.209750254613464</v>
      </c>
      <c r="H182" s="230">
        <f aca="true" t="shared" si="64" ref="H182:H205">+((H66/H62)-1)*100</f>
        <v>-5.666289727800944</v>
      </c>
      <c r="I182" s="230">
        <f t="shared" si="63"/>
        <v>-75.42134831460675</v>
      </c>
      <c r="J182" s="230">
        <f t="shared" si="63"/>
        <v>-9.789494428502731</v>
      </c>
      <c r="K182" s="230">
        <f t="shared" si="63"/>
        <v>12.882927401550726</v>
      </c>
      <c r="L182" s="230">
        <f t="shared" si="63"/>
        <v>33.63245811637554</v>
      </c>
      <c r="M182" s="230">
        <f t="shared" si="63"/>
        <v>-14.312472454825908</v>
      </c>
      <c r="N182" s="230">
        <f t="shared" si="63"/>
        <v>-16.084591686664375</v>
      </c>
      <c r="O182" s="230">
        <f aca="true" t="shared" si="65" ref="O182:O205">+((O66/O62)-1)*100</f>
        <v>-1.0753682630316175</v>
      </c>
      <c r="P182" s="230">
        <f t="shared" si="63"/>
        <v>-3.5303226886535977</v>
      </c>
      <c r="Q182" s="186"/>
      <c r="R182" s="186"/>
      <c r="S182" s="67"/>
      <c r="T182" s="138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39"/>
      <c r="DN182" s="139"/>
      <c r="DO182" s="139"/>
      <c r="DP182" s="139"/>
      <c r="DQ182" s="139"/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/>
      <c r="EY182" s="139"/>
      <c r="EZ182" s="139"/>
      <c r="FA182" s="139"/>
      <c r="FB182" s="139"/>
      <c r="FC182" s="139"/>
      <c r="FD182" s="139"/>
      <c r="FE182" s="139"/>
      <c r="FF182" s="139"/>
      <c r="FG182" s="139"/>
      <c r="FH182" s="139"/>
      <c r="FI182" s="139"/>
      <c r="FJ182" s="139"/>
      <c r="FK182" s="139"/>
      <c r="FL182" s="139"/>
      <c r="FM182" s="139"/>
      <c r="FN182" s="139"/>
      <c r="FO182" s="139"/>
      <c r="FP182" s="139"/>
      <c r="FQ182" s="139"/>
      <c r="FR182" s="139"/>
      <c r="FS182" s="139"/>
      <c r="FT182" s="139"/>
      <c r="FU182" s="139"/>
      <c r="FV182" s="139"/>
      <c r="FW182" s="139"/>
      <c r="FX182" s="139"/>
      <c r="FY182" s="139"/>
      <c r="FZ182" s="139"/>
      <c r="GA182" s="139"/>
      <c r="GB182" s="139"/>
      <c r="GC182" s="139"/>
      <c r="GD182" s="139"/>
      <c r="GE182" s="139"/>
      <c r="GF182" s="139"/>
    </row>
    <row r="183" spans="1:188" s="140" customFormat="1" ht="17.25" customHeight="1" hidden="1">
      <c r="A183" s="141"/>
      <c r="B183" s="177" t="s">
        <v>33</v>
      </c>
      <c r="C183" s="230">
        <f aca="true" t="shared" si="66" ref="C183:P198">+((C67/C63)-1)*100</f>
        <v>-7.3029071249456345</v>
      </c>
      <c r="D183" s="230">
        <f t="shared" si="66"/>
        <v>10.169210351692094</v>
      </c>
      <c r="E183" s="230">
        <f t="shared" si="66"/>
        <v>63.58041209526357</v>
      </c>
      <c r="F183" s="230">
        <f t="shared" si="66"/>
        <v>-7.025761124121777</v>
      </c>
      <c r="G183" s="230">
        <f t="shared" si="66"/>
        <v>-10.764683906239025</v>
      </c>
      <c r="H183" s="230">
        <f t="shared" si="64"/>
        <v>-2.8550314879982497</v>
      </c>
      <c r="I183" s="230">
        <f t="shared" si="66"/>
        <v>-61.010101010101</v>
      </c>
      <c r="J183" s="230">
        <f t="shared" si="66"/>
        <v>-10.94037117001152</v>
      </c>
      <c r="K183" s="230">
        <f t="shared" si="66"/>
        <v>9.745711709258531</v>
      </c>
      <c r="L183" s="230">
        <f t="shared" si="66"/>
        <v>24.809345330290732</v>
      </c>
      <c r="M183" s="230">
        <f t="shared" si="66"/>
        <v>-16.615238547353428</v>
      </c>
      <c r="N183" s="230">
        <f t="shared" si="66"/>
        <v>-17.39569743820968</v>
      </c>
      <c r="O183" s="230">
        <f t="shared" si="65"/>
        <v>-1.547087552216997</v>
      </c>
      <c r="P183" s="230">
        <f t="shared" si="66"/>
        <v>-3.5841961093829977</v>
      </c>
      <c r="Q183" s="186"/>
      <c r="R183" s="186"/>
      <c r="S183" s="67"/>
      <c r="T183" s="138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/>
      <c r="EY183" s="139"/>
      <c r="EZ183" s="139"/>
      <c r="FA183" s="139"/>
      <c r="FB183" s="139"/>
      <c r="FC183" s="139"/>
      <c r="FD183" s="139"/>
      <c r="FE183" s="139"/>
      <c r="FF183" s="139"/>
      <c r="FG183" s="139"/>
      <c r="FH183" s="139"/>
      <c r="FI183" s="139"/>
      <c r="FJ183" s="139"/>
      <c r="FK183" s="139"/>
      <c r="FL183" s="139"/>
      <c r="FM183" s="139"/>
      <c r="FN183" s="139"/>
      <c r="FO183" s="139"/>
      <c r="FP183" s="139"/>
      <c r="FQ183" s="139"/>
      <c r="FR183" s="139"/>
      <c r="FS183" s="139"/>
      <c r="FT183" s="139"/>
      <c r="FU183" s="139"/>
      <c r="FV183" s="139"/>
      <c r="FW183" s="139"/>
      <c r="FX183" s="139"/>
      <c r="FY183" s="139"/>
      <c r="FZ183" s="139"/>
      <c r="GA183" s="139"/>
      <c r="GB183" s="139"/>
      <c r="GC183" s="139"/>
      <c r="GD183" s="139"/>
      <c r="GE183" s="139"/>
      <c r="GF183" s="139"/>
    </row>
    <row r="184" spans="1:188" s="140" customFormat="1" ht="17.25" customHeight="1" hidden="1">
      <c r="A184" s="141"/>
      <c r="B184" s="177" t="s">
        <v>34</v>
      </c>
      <c r="C184" s="230">
        <f t="shared" si="66"/>
        <v>16.93065297269094</v>
      </c>
      <c r="D184" s="230">
        <f t="shared" si="66"/>
        <v>11.791483113069013</v>
      </c>
      <c r="E184" s="230">
        <f t="shared" si="66"/>
        <v>46.0854664239049</v>
      </c>
      <c r="F184" s="230">
        <f t="shared" si="66"/>
        <v>-8.26530612244898</v>
      </c>
      <c r="G184" s="230">
        <f t="shared" si="66"/>
        <v>17.239519049214902</v>
      </c>
      <c r="H184" s="230">
        <f t="shared" si="64"/>
        <v>9.82234655752572</v>
      </c>
      <c r="I184" s="230">
        <f t="shared" si="66"/>
        <v>-48.45132743362832</v>
      </c>
      <c r="J184" s="230">
        <f t="shared" si="66"/>
        <v>0.2109117158230811</v>
      </c>
      <c r="K184" s="230">
        <f t="shared" si="66"/>
        <v>15.867197865267357</v>
      </c>
      <c r="L184" s="230">
        <f t="shared" si="66"/>
        <v>14.69829916413692</v>
      </c>
      <c r="M184" s="230">
        <f t="shared" si="66"/>
        <v>-25.180650341228418</v>
      </c>
      <c r="N184" s="230">
        <f t="shared" si="66"/>
        <v>-3.7827233762811163</v>
      </c>
      <c r="O184" s="230">
        <f t="shared" si="65"/>
        <v>4.1309567813681</v>
      </c>
      <c r="P184" s="230">
        <f t="shared" si="66"/>
        <v>7.338126148763391</v>
      </c>
      <c r="Q184" s="186"/>
      <c r="R184" s="186"/>
      <c r="S184" s="67"/>
      <c r="T184" s="138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</row>
    <row r="185" spans="1:188" s="140" customFormat="1" ht="17.25" customHeight="1" hidden="1">
      <c r="A185" s="145"/>
      <c r="B185" s="177" t="s">
        <v>35</v>
      </c>
      <c r="C185" s="230">
        <f t="shared" si="66"/>
        <v>0.02564912676943365</v>
      </c>
      <c r="D185" s="230">
        <f t="shared" si="66"/>
        <v>3.400416377515625</v>
      </c>
      <c r="E185" s="230">
        <f t="shared" si="66"/>
        <v>19.40834473324213</v>
      </c>
      <c r="F185" s="230">
        <f t="shared" si="66"/>
        <v>-16.041666666666675</v>
      </c>
      <c r="G185" s="230">
        <f t="shared" si="66"/>
        <v>-1.5472388327875786</v>
      </c>
      <c r="H185" s="230">
        <f t="shared" si="64"/>
        <v>3.8812684215309368</v>
      </c>
      <c r="I185" s="230">
        <f t="shared" si="66"/>
        <v>-9.452736318407972</v>
      </c>
      <c r="J185" s="230">
        <f t="shared" si="66"/>
        <v>-8.319366285883078</v>
      </c>
      <c r="K185" s="230">
        <f t="shared" si="66"/>
        <v>6.762044575900572</v>
      </c>
      <c r="L185" s="230">
        <f t="shared" si="66"/>
        <v>-9.748040988547313</v>
      </c>
      <c r="M185" s="230">
        <f t="shared" si="66"/>
        <v>-27.24304970513901</v>
      </c>
      <c r="N185" s="230">
        <f t="shared" si="66"/>
        <v>-12.824131837608043</v>
      </c>
      <c r="O185" s="230">
        <f t="shared" si="65"/>
        <v>-2.21659551909823</v>
      </c>
      <c r="P185" s="230">
        <f t="shared" si="66"/>
        <v>-8.048473265864576</v>
      </c>
      <c r="Q185" s="186"/>
      <c r="R185" s="186"/>
      <c r="S185" s="67"/>
      <c r="T185" s="138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  <c r="FJ185" s="139"/>
      <c r="FK185" s="139"/>
      <c r="FL185" s="139"/>
      <c r="FM185" s="139"/>
      <c r="FN185" s="139"/>
      <c r="FO185" s="139"/>
      <c r="FP185" s="139"/>
      <c r="FQ185" s="139"/>
      <c r="FR185" s="139"/>
      <c r="FS185" s="139"/>
      <c r="FT185" s="139"/>
      <c r="FU185" s="139"/>
      <c r="FV185" s="139"/>
      <c r="FW185" s="139"/>
      <c r="FX185" s="139"/>
      <c r="FY185" s="139"/>
      <c r="FZ185" s="139"/>
      <c r="GA185" s="139"/>
      <c r="GB185" s="139"/>
      <c r="GC185" s="139"/>
      <c r="GD185" s="139"/>
      <c r="GE185" s="139"/>
      <c r="GF185" s="139"/>
    </row>
    <row r="186" spans="1:188" s="140" customFormat="1" ht="17.25" customHeight="1" hidden="1">
      <c r="A186" s="141"/>
      <c r="B186" s="177" t="s">
        <v>36</v>
      </c>
      <c r="C186" s="230">
        <f t="shared" si="66"/>
        <v>4.748925737397713</v>
      </c>
      <c r="D186" s="230">
        <f t="shared" si="66"/>
        <v>-0.7446940548591297</v>
      </c>
      <c r="E186" s="230">
        <f t="shared" si="66"/>
        <v>9.13688180337704</v>
      </c>
      <c r="F186" s="230">
        <f t="shared" si="66"/>
        <v>-12.877939529675253</v>
      </c>
      <c r="G186" s="230">
        <f t="shared" si="66"/>
        <v>5.780028666985193</v>
      </c>
      <c r="H186" s="230">
        <f t="shared" si="64"/>
        <v>-1.6160773540713769</v>
      </c>
      <c r="I186" s="230">
        <f t="shared" si="66"/>
        <v>7.428571428571429</v>
      </c>
      <c r="J186" s="230">
        <f t="shared" si="66"/>
        <v>-7.780837028340281</v>
      </c>
      <c r="K186" s="230">
        <f t="shared" si="66"/>
        <v>-7.164632706086138</v>
      </c>
      <c r="L186" s="230">
        <f t="shared" si="66"/>
        <v>-17.442128243627884</v>
      </c>
      <c r="M186" s="230">
        <f t="shared" si="66"/>
        <v>-13.73280185161374</v>
      </c>
      <c r="N186" s="230">
        <f t="shared" si="66"/>
        <v>-7.655537504361154</v>
      </c>
      <c r="O186" s="230">
        <f t="shared" si="65"/>
        <v>-7.370736552008205</v>
      </c>
      <c r="P186" s="230">
        <f t="shared" si="66"/>
        <v>-16.34959543590967</v>
      </c>
      <c r="Q186" s="186"/>
      <c r="R186" s="186"/>
      <c r="S186" s="67"/>
      <c r="T186" s="138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  <c r="FI186" s="139"/>
      <c r="FJ186" s="139"/>
      <c r="FK186" s="139"/>
      <c r="FL186" s="139"/>
      <c r="FM186" s="139"/>
      <c r="FN186" s="139"/>
      <c r="FO186" s="139"/>
      <c r="FP186" s="139"/>
      <c r="FQ186" s="139"/>
      <c r="FR186" s="139"/>
      <c r="FS186" s="139"/>
      <c r="FT186" s="139"/>
      <c r="FU186" s="139"/>
      <c r="FV186" s="139"/>
      <c r="FW186" s="139"/>
      <c r="FX186" s="139"/>
      <c r="FY186" s="139"/>
      <c r="FZ186" s="139"/>
      <c r="GA186" s="139"/>
      <c r="GB186" s="139"/>
      <c r="GC186" s="139"/>
      <c r="GD186" s="139"/>
      <c r="GE186" s="139"/>
      <c r="GF186" s="139"/>
    </row>
    <row r="187" spans="1:188" s="140" customFormat="1" ht="17.25" customHeight="1" hidden="1">
      <c r="A187" s="141"/>
      <c r="B187" s="177" t="s">
        <v>37</v>
      </c>
      <c r="C187" s="230">
        <f t="shared" si="66"/>
        <v>20.187756899232735</v>
      </c>
      <c r="D187" s="230">
        <f t="shared" si="66"/>
        <v>17.617828640265042</v>
      </c>
      <c r="E187" s="230">
        <f t="shared" si="66"/>
        <v>-6.960575822018644</v>
      </c>
      <c r="F187" s="230">
        <f t="shared" si="66"/>
        <v>10.579345088161208</v>
      </c>
      <c r="G187" s="230">
        <f t="shared" si="66"/>
        <v>22.52067400360629</v>
      </c>
      <c r="H187" s="230">
        <f t="shared" si="64"/>
        <v>13.67989529282525</v>
      </c>
      <c r="I187" s="230">
        <f t="shared" si="66"/>
        <v>-13.471502590673579</v>
      </c>
      <c r="J187" s="230">
        <f t="shared" si="66"/>
        <v>17.371230791533776</v>
      </c>
      <c r="K187" s="230">
        <f t="shared" si="66"/>
        <v>13.298644136668724</v>
      </c>
      <c r="L187" s="230">
        <f t="shared" si="66"/>
        <v>-15.34672224327397</v>
      </c>
      <c r="M187" s="230">
        <f t="shared" si="66"/>
        <v>11.386279533162536</v>
      </c>
      <c r="N187" s="230">
        <f t="shared" si="66"/>
        <v>22.610960329412745</v>
      </c>
      <c r="O187" s="230">
        <f t="shared" si="65"/>
        <v>8.80346324639969</v>
      </c>
      <c r="P187" s="230">
        <f t="shared" si="66"/>
        <v>5.345018539028268</v>
      </c>
      <c r="Q187" s="186"/>
      <c r="R187" s="186"/>
      <c r="S187" s="67"/>
      <c r="T187" s="138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  <c r="EY187" s="139"/>
      <c r="EZ187" s="139"/>
      <c r="FA187" s="139"/>
      <c r="FB187" s="139"/>
      <c r="FC187" s="139"/>
      <c r="FD187" s="139"/>
      <c r="FE187" s="139"/>
      <c r="FF187" s="139"/>
      <c r="FG187" s="139"/>
      <c r="FH187" s="139"/>
      <c r="FI187" s="139"/>
      <c r="FJ187" s="139"/>
      <c r="FK187" s="139"/>
      <c r="FL187" s="139"/>
      <c r="FM187" s="139"/>
      <c r="FN187" s="139"/>
      <c r="FO187" s="139"/>
      <c r="FP187" s="139"/>
      <c r="FQ187" s="139"/>
      <c r="FR187" s="139"/>
      <c r="FS187" s="139"/>
      <c r="FT187" s="139"/>
      <c r="FU187" s="139"/>
      <c r="FV187" s="139"/>
      <c r="FW187" s="139"/>
      <c r="FX187" s="139"/>
      <c r="FY187" s="139"/>
      <c r="FZ187" s="139"/>
      <c r="GA187" s="139"/>
      <c r="GB187" s="139"/>
      <c r="GC187" s="139"/>
      <c r="GD187" s="139"/>
      <c r="GE187" s="139"/>
      <c r="GF187" s="139"/>
    </row>
    <row r="188" spans="1:188" s="140" customFormat="1" ht="17.25" customHeight="1" hidden="1">
      <c r="A188" s="141"/>
      <c r="B188" s="177" t="s">
        <v>38</v>
      </c>
      <c r="C188" s="230">
        <f t="shared" si="66"/>
        <v>2.6713146781522257</v>
      </c>
      <c r="D188" s="230">
        <f t="shared" si="66"/>
        <v>6.712202810981194</v>
      </c>
      <c r="E188" s="230">
        <f t="shared" si="66"/>
        <v>-28.32844574780059</v>
      </c>
      <c r="F188" s="230">
        <f t="shared" si="66"/>
        <v>-10.901001112347064</v>
      </c>
      <c r="G188" s="230">
        <f t="shared" si="66"/>
        <v>4.363043114507215</v>
      </c>
      <c r="H188" s="230">
        <f t="shared" si="64"/>
        <v>-1.936260385588917</v>
      </c>
      <c r="I188" s="230">
        <f t="shared" si="66"/>
        <v>-33.047210300429185</v>
      </c>
      <c r="J188" s="230">
        <f t="shared" si="66"/>
        <v>3.050501821232854</v>
      </c>
      <c r="K188" s="230">
        <f t="shared" si="66"/>
        <v>-5.030242891995651</v>
      </c>
      <c r="L188" s="230">
        <f t="shared" si="66"/>
        <v>-28.831825680256696</v>
      </c>
      <c r="M188" s="230">
        <f t="shared" si="66"/>
        <v>22.83031522468142</v>
      </c>
      <c r="N188" s="230">
        <f t="shared" si="66"/>
        <v>8.876628041928413</v>
      </c>
      <c r="O188" s="230">
        <f t="shared" si="65"/>
        <v>-5.4168194441673645</v>
      </c>
      <c r="P188" s="230">
        <f t="shared" si="66"/>
        <v>-14.347025035222716</v>
      </c>
      <c r="Q188" s="186"/>
      <c r="R188" s="186"/>
      <c r="S188" s="67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  <c r="FI188" s="139"/>
      <c r="FJ188" s="139"/>
      <c r="FK188" s="139"/>
      <c r="FL188" s="139"/>
      <c r="FM188" s="139"/>
      <c r="FN188" s="139"/>
      <c r="FO188" s="139"/>
      <c r="FP188" s="139"/>
      <c r="FQ188" s="139"/>
      <c r="FR188" s="139"/>
      <c r="FS188" s="139"/>
      <c r="FT188" s="139"/>
      <c r="FU188" s="139"/>
      <c r="FV188" s="139"/>
      <c r="FW188" s="139"/>
      <c r="FX188" s="139"/>
      <c r="FY188" s="139"/>
      <c r="FZ188" s="139"/>
      <c r="GA188" s="139"/>
      <c r="GB188" s="139"/>
      <c r="GC188" s="139"/>
      <c r="GD188" s="139"/>
      <c r="GE188" s="139"/>
      <c r="GF188" s="139"/>
    </row>
    <row r="189" spans="1:188" s="140" customFormat="1" ht="17.25" customHeight="1" hidden="1">
      <c r="A189" s="141"/>
      <c r="B189" s="177" t="s">
        <v>39</v>
      </c>
      <c r="C189" s="230">
        <f t="shared" si="66"/>
        <v>19.7772696198546</v>
      </c>
      <c r="D189" s="230">
        <f t="shared" si="66"/>
        <v>-3.288590604026842</v>
      </c>
      <c r="E189" s="230">
        <f t="shared" si="66"/>
        <v>9.709293999713609</v>
      </c>
      <c r="F189" s="230">
        <f t="shared" si="66"/>
        <v>63.02729528535982</v>
      </c>
      <c r="G189" s="230">
        <f t="shared" si="66"/>
        <v>24.8303155822585</v>
      </c>
      <c r="H189" s="230">
        <f t="shared" si="64"/>
        <v>-1.1256180113418446</v>
      </c>
      <c r="I189" s="230">
        <f t="shared" si="66"/>
        <v>-18.131868131868124</v>
      </c>
      <c r="J189" s="230">
        <f t="shared" si="66"/>
        <v>11.01486964603069</v>
      </c>
      <c r="K189" s="230">
        <f t="shared" si="66"/>
        <v>-2.350125582457352</v>
      </c>
      <c r="L189" s="230">
        <f t="shared" si="66"/>
        <v>18.178741896416618</v>
      </c>
      <c r="M189" s="230">
        <f t="shared" si="66"/>
        <v>108.13431755680996</v>
      </c>
      <c r="N189" s="230">
        <f t="shared" si="66"/>
        <v>17.90565253379024</v>
      </c>
      <c r="O189" s="230">
        <f t="shared" si="65"/>
        <v>-0.09715649614584487</v>
      </c>
      <c r="P189" s="230">
        <f t="shared" si="66"/>
        <v>2.9759093056211716</v>
      </c>
      <c r="Q189" s="186"/>
      <c r="R189" s="186"/>
      <c r="S189" s="67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  <c r="DF189" s="139"/>
      <c r="DG189" s="139"/>
      <c r="DH189" s="139"/>
      <c r="DI189" s="139"/>
      <c r="DJ189" s="139"/>
      <c r="DK189" s="139"/>
      <c r="DL189" s="139"/>
      <c r="DM189" s="139"/>
      <c r="DN189" s="139"/>
      <c r="DO189" s="139"/>
      <c r="DP189" s="139"/>
      <c r="DQ189" s="139"/>
      <c r="DR189" s="139"/>
      <c r="DS189" s="139"/>
      <c r="DT189" s="139"/>
      <c r="DU189" s="139"/>
      <c r="DV189" s="139"/>
      <c r="DW189" s="139"/>
      <c r="DX189" s="139"/>
      <c r="DY189" s="139"/>
      <c r="DZ189" s="139"/>
      <c r="EA189" s="139"/>
      <c r="EB189" s="139"/>
      <c r="EC189" s="139"/>
      <c r="ED189" s="139"/>
      <c r="EE189" s="139"/>
      <c r="EF189" s="139"/>
      <c r="EG189" s="139"/>
      <c r="EH189" s="139"/>
      <c r="EI189" s="139"/>
      <c r="EJ189" s="139"/>
      <c r="EK189" s="139"/>
      <c r="EL189" s="139"/>
      <c r="EM189" s="139"/>
      <c r="EN189" s="139"/>
      <c r="EO189" s="139"/>
      <c r="EP189" s="139"/>
      <c r="EQ189" s="139"/>
      <c r="ER189" s="139"/>
      <c r="ES189" s="139"/>
      <c r="ET189" s="139"/>
      <c r="EU189" s="139"/>
      <c r="EV189" s="139"/>
      <c r="EW189" s="139"/>
      <c r="EX189" s="139"/>
      <c r="EY189" s="139"/>
      <c r="EZ189" s="139"/>
      <c r="FA189" s="139"/>
      <c r="FB189" s="139"/>
      <c r="FC189" s="139"/>
      <c r="FD189" s="139"/>
      <c r="FE189" s="139"/>
      <c r="FF189" s="139"/>
      <c r="FG189" s="139"/>
      <c r="FH189" s="139"/>
      <c r="FI189" s="139"/>
      <c r="FJ189" s="139"/>
      <c r="FK189" s="139"/>
      <c r="FL189" s="139"/>
      <c r="FM189" s="139"/>
      <c r="FN189" s="139"/>
      <c r="FO189" s="139"/>
      <c r="FP189" s="139"/>
      <c r="FQ189" s="139"/>
      <c r="FR189" s="139"/>
      <c r="FS189" s="139"/>
      <c r="FT189" s="139"/>
      <c r="FU189" s="139"/>
      <c r="FV189" s="139"/>
      <c r="FW189" s="139"/>
      <c r="FX189" s="139"/>
      <c r="FY189" s="139"/>
      <c r="FZ189" s="139"/>
      <c r="GA189" s="139"/>
      <c r="GB189" s="139"/>
      <c r="GC189" s="139"/>
      <c r="GD189" s="139"/>
      <c r="GE189" s="139"/>
      <c r="GF189" s="139"/>
    </row>
    <row r="190" spans="1:75" s="139" customFormat="1" ht="17.25" customHeight="1" hidden="1">
      <c r="A190" s="141">
        <v>2021</v>
      </c>
      <c r="B190" s="177" t="s">
        <v>28</v>
      </c>
      <c r="C190" s="230">
        <f t="shared" si="66"/>
        <v>1.7925827641980474</v>
      </c>
      <c r="D190" s="230">
        <f t="shared" si="66"/>
        <v>-7.715393272477177</v>
      </c>
      <c r="E190" s="230">
        <f t="shared" si="66"/>
        <v>-28.375088353098242</v>
      </c>
      <c r="F190" s="230">
        <f t="shared" si="66"/>
        <v>9.768637532133685</v>
      </c>
      <c r="G190" s="230">
        <f t="shared" si="66"/>
        <v>2.346186227854319</v>
      </c>
      <c r="H190" s="230">
        <f t="shared" si="64"/>
        <v>18.92094582465269</v>
      </c>
      <c r="I190" s="230">
        <f t="shared" si="66"/>
        <v>-24.468085106382986</v>
      </c>
      <c r="J190" s="230">
        <f t="shared" si="66"/>
        <v>18.490969783364886</v>
      </c>
      <c r="K190" s="230">
        <f t="shared" si="66"/>
        <v>-1.8083253187595294</v>
      </c>
      <c r="L190" s="230">
        <f t="shared" si="66"/>
        <v>-9.4662144068553</v>
      </c>
      <c r="M190" s="230">
        <f t="shared" si="66"/>
        <v>17.305112535400212</v>
      </c>
      <c r="N190" s="230">
        <f t="shared" si="66"/>
        <v>27.6225405883862</v>
      </c>
      <c r="O190" s="230">
        <f t="shared" si="65"/>
        <v>4.740893516029843</v>
      </c>
      <c r="P190" s="230">
        <f t="shared" si="66"/>
        <v>20.377573777293723</v>
      </c>
      <c r="Q190" s="186"/>
      <c r="R190" s="186"/>
      <c r="S190" s="67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</row>
    <row r="191" spans="1:75" s="139" customFormat="1" ht="17.25" customHeight="1" hidden="1">
      <c r="A191" s="141"/>
      <c r="B191" s="177" t="s">
        <v>29</v>
      </c>
      <c r="C191" s="230">
        <f t="shared" si="66"/>
        <v>-6.749354120402284</v>
      </c>
      <c r="D191" s="230">
        <f t="shared" si="66"/>
        <v>-9.729868134681862</v>
      </c>
      <c r="E191" s="230">
        <f t="shared" si="66"/>
        <v>-21.20439560439561</v>
      </c>
      <c r="F191" s="230">
        <f t="shared" si="66"/>
        <v>-6.94760820045558</v>
      </c>
      <c r="G191" s="230">
        <f t="shared" si="66"/>
        <v>-6.233612450308723</v>
      </c>
      <c r="H191" s="230">
        <f t="shared" si="64"/>
        <v>-3.9148772406202736</v>
      </c>
      <c r="I191" s="230">
        <f t="shared" si="66"/>
        <v>-6.586826347305386</v>
      </c>
      <c r="J191" s="230">
        <f t="shared" si="66"/>
        <v>-4.383238943130285</v>
      </c>
      <c r="K191" s="230">
        <f t="shared" si="66"/>
        <v>-18.12149979131654</v>
      </c>
      <c r="L191" s="230">
        <f t="shared" si="66"/>
        <v>-5.87511190689346</v>
      </c>
      <c r="M191" s="230">
        <f t="shared" si="66"/>
        <v>9.506772297469968</v>
      </c>
      <c r="N191" s="230">
        <f t="shared" si="66"/>
        <v>1.6179084062466709</v>
      </c>
      <c r="O191" s="230">
        <f t="shared" si="65"/>
        <v>-15.535165612985224</v>
      </c>
      <c r="P191" s="230">
        <f t="shared" si="66"/>
        <v>-3.688805594917033</v>
      </c>
      <c r="Q191" s="186"/>
      <c r="R191" s="186"/>
      <c r="S191" s="67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</row>
    <row r="192" spans="1:75" s="139" customFormat="1" ht="17.25" customHeight="1" hidden="1">
      <c r="A192" s="141"/>
      <c r="B192" s="177" t="s">
        <v>30</v>
      </c>
      <c r="C192" s="230">
        <f t="shared" si="66"/>
        <v>1.814184636084959</v>
      </c>
      <c r="D192" s="230">
        <f t="shared" si="66"/>
        <v>-15.805022156573113</v>
      </c>
      <c r="E192" s="230">
        <f t="shared" si="66"/>
        <v>-3.416530278232399</v>
      </c>
      <c r="F192" s="230">
        <f t="shared" si="66"/>
        <v>38.20224719101124</v>
      </c>
      <c r="G192" s="230">
        <f t="shared" si="66"/>
        <v>2.408310508383993</v>
      </c>
      <c r="H192" s="230">
        <f t="shared" si="64"/>
        <v>11.346658742702864</v>
      </c>
      <c r="I192" s="230">
        <f t="shared" si="66"/>
        <v>9.615384615384626</v>
      </c>
      <c r="J192" s="230">
        <f t="shared" si="66"/>
        <v>4.793511784565219</v>
      </c>
      <c r="K192" s="230">
        <f t="shared" si="66"/>
        <v>-7.481698364664425</v>
      </c>
      <c r="L192" s="230">
        <f t="shared" si="66"/>
        <v>19.961282270081647</v>
      </c>
      <c r="M192" s="230">
        <f t="shared" si="66"/>
        <v>-2.6973899748826136</v>
      </c>
      <c r="N192" s="230">
        <f t="shared" si="66"/>
        <v>6.4666418837782125</v>
      </c>
      <c r="O192" s="230">
        <f t="shared" si="65"/>
        <v>3.9558570890349865</v>
      </c>
      <c r="P192" s="230">
        <f t="shared" si="66"/>
        <v>18.812632857576684</v>
      </c>
      <c r="Q192" s="186"/>
      <c r="R192" s="186"/>
      <c r="S192" s="67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</row>
    <row r="193" spans="1:75" s="139" customFormat="1" ht="17.25" customHeight="1" hidden="1">
      <c r="A193" s="178"/>
      <c r="B193" s="177" t="s">
        <v>31</v>
      </c>
      <c r="C193" s="230">
        <f t="shared" si="66"/>
        <v>-8.796742397671997</v>
      </c>
      <c r="D193" s="230">
        <f t="shared" si="66"/>
        <v>-12.51445755262549</v>
      </c>
      <c r="E193" s="230">
        <f t="shared" si="66"/>
        <v>-33.69011878344864</v>
      </c>
      <c r="F193" s="230">
        <f t="shared" si="66"/>
        <v>-27.701674277016743</v>
      </c>
      <c r="G193" s="230">
        <f t="shared" si="66"/>
        <v>-7.86516853932584</v>
      </c>
      <c r="H193" s="230">
        <f t="shared" si="64"/>
        <v>-1.842907913850278</v>
      </c>
      <c r="I193" s="230">
        <f t="shared" si="66"/>
        <v>20.805369127516784</v>
      </c>
      <c r="J193" s="230">
        <f t="shared" si="66"/>
        <v>-3.100432089802574</v>
      </c>
      <c r="K193" s="230">
        <f t="shared" si="66"/>
        <v>-14.623711786611238</v>
      </c>
      <c r="L193" s="230">
        <f t="shared" si="66"/>
        <v>-19.651872503955992</v>
      </c>
      <c r="M193" s="230">
        <f t="shared" si="66"/>
        <v>-34.979137691237824</v>
      </c>
      <c r="N193" s="230">
        <f t="shared" si="66"/>
        <v>-1.894451608178338</v>
      </c>
      <c r="O193" s="230">
        <f t="shared" si="65"/>
        <v>0.18479114601928082</v>
      </c>
      <c r="P193" s="230">
        <f t="shared" si="66"/>
        <v>-0.8944954128440319</v>
      </c>
      <c r="Q193" s="186"/>
      <c r="R193" s="186"/>
      <c r="S193" s="67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</row>
    <row r="194" spans="1:75" s="139" customFormat="1" ht="17.25" customHeight="1" hidden="1">
      <c r="A194" s="178"/>
      <c r="B194" s="177" t="s">
        <v>32</v>
      </c>
      <c r="C194" s="230">
        <f t="shared" si="66"/>
        <v>7.445998325676317</v>
      </c>
      <c r="D194" s="230">
        <f t="shared" si="66"/>
        <v>-7.3035230352303415</v>
      </c>
      <c r="E194" s="230">
        <f t="shared" si="66"/>
        <v>16.08552631578948</v>
      </c>
      <c r="F194" s="230">
        <f t="shared" si="66"/>
        <v>1.2880562060889833</v>
      </c>
      <c r="G194" s="230">
        <f t="shared" si="66"/>
        <v>9.467942381019622</v>
      </c>
      <c r="H194" s="230">
        <f t="shared" si="64"/>
        <v>-2.673627310568716</v>
      </c>
      <c r="I194" s="230">
        <f t="shared" si="66"/>
        <v>21.126760563380277</v>
      </c>
      <c r="J194" s="230">
        <f t="shared" si="66"/>
        <v>-8.220529645120111</v>
      </c>
      <c r="K194" s="230">
        <f t="shared" si="66"/>
        <v>-10.682685829777672</v>
      </c>
      <c r="L194" s="230">
        <f t="shared" si="66"/>
        <v>26.401281735272384</v>
      </c>
      <c r="M194" s="230">
        <f t="shared" si="66"/>
        <v>-6.988564167725542</v>
      </c>
      <c r="N194" s="230">
        <f t="shared" si="66"/>
        <v>-13.239392920857362</v>
      </c>
      <c r="O194" s="230">
        <f t="shared" si="65"/>
        <v>7.01437103253435</v>
      </c>
      <c r="P194" s="230">
        <f t="shared" si="66"/>
        <v>-6.454114605773387</v>
      </c>
      <c r="Q194" s="185"/>
      <c r="R194" s="185"/>
      <c r="S194" s="146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</row>
    <row r="195" spans="1:75" s="139" customFormat="1" ht="17.25" customHeight="1" hidden="1">
      <c r="A195" s="141"/>
      <c r="B195" s="177" t="s">
        <v>33</v>
      </c>
      <c r="C195" s="230">
        <f t="shared" si="66"/>
        <v>11.019143024435717</v>
      </c>
      <c r="D195" s="230">
        <f t="shared" si="66"/>
        <v>-8.325060275138284</v>
      </c>
      <c r="E195" s="230">
        <f t="shared" si="66"/>
        <v>27.992859533638303</v>
      </c>
      <c r="F195" s="230">
        <f t="shared" si="66"/>
        <v>10.771113831089352</v>
      </c>
      <c r="G195" s="230">
        <f t="shared" si="66"/>
        <v>10.653075951650726</v>
      </c>
      <c r="H195" s="230">
        <f t="shared" si="64"/>
        <v>23.816873117532356</v>
      </c>
      <c r="I195" s="230">
        <f t="shared" si="66"/>
        <v>30.76923076923077</v>
      </c>
      <c r="J195" s="230">
        <f t="shared" si="66"/>
        <v>1.3948563169625006</v>
      </c>
      <c r="K195" s="230">
        <f t="shared" si="66"/>
        <v>11.768776044190332</v>
      </c>
      <c r="L195" s="230">
        <f t="shared" si="66"/>
        <v>23.8806325050529</v>
      </c>
      <c r="M195" s="230">
        <f t="shared" si="66"/>
        <v>-14.48074679113186</v>
      </c>
      <c r="N195" s="230">
        <f t="shared" si="66"/>
        <v>-5.553734061930782</v>
      </c>
      <c r="O195" s="230">
        <f t="shared" si="65"/>
        <v>19.212215141004062</v>
      </c>
      <c r="P195" s="230">
        <f t="shared" si="66"/>
        <v>6.027527289985768</v>
      </c>
      <c r="Q195" s="189"/>
      <c r="R195" s="185"/>
      <c r="S195" s="146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</row>
    <row r="196" spans="1:75" s="139" customFormat="1" ht="17.25" customHeight="1" hidden="1">
      <c r="A196" s="178"/>
      <c r="B196" s="177" t="s">
        <v>34</v>
      </c>
      <c r="C196" s="230">
        <f t="shared" si="66"/>
        <v>0.20781909680109845</v>
      </c>
      <c r="D196" s="230">
        <f t="shared" si="66"/>
        <v>2.280701754385972</v>
      </c>
      <c r="E196" s="230">
        <f t="shared" si="66"/>
        <v>34.505401398008885</v>
      </c>
      <c r="F196" s="230">
        <f t="shared" si="66"/>
        <v>-33.15266485998194</v>
      </c>
      <c r="G196" s="230">
        <f t="shared" si="66"/>
        <v>-2.0538830359763893</v>
      </c>
      <c r="H196" s="230">
        <f t="shared" si="64"/>
        <v>11.538256285585181</v>
      </c>
      <c r="I196" s="230">
        <f t="shared" si="66"/>
        <v>21.052631578947345</v>
      </c>
      <c r="J196" s="230">
        <f t="shared" si="66"/>
        <v>-1.560598251189349</v>
      </c>
      <c r="K196" s="230">
        <f t="shared" si="66"/>
        <v>12.151590584617633</v>
      </c>
      <c r="L196" s="230">
        <f t="shared" si="66"/>
        <v>20.489436245885972</v>
      </c>
      <c r="M196" s="230">
        <f t="shared" si="66"/>
        <v>-20.213243546576887</v>
      </c>
      <c r="N196" s="230">
        <f t="shared" si="66"/>
        <v>-4.999801345707544</v>
      </c>
      <c r="O196" s="230">
        <f t="shared" si="65"/>
        <v>2.2665846677399015</v>
      </c>
      <c r="P196" s="230">
        <f t="shared" si="66"/>
        <v>-4.898828541001066</v>
      </c>
      <c r="Q196" s="189"/>
      <c r="R196" s="185"/>
      <c r="S196" s="146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</row>
    <row r="197" spans="1:75" s="139" customFormat="1" ht="17.25" customHeight="1" hidden="1">
      <c r="A197" s="178"/>
      <c r="B197" s="177" t="s">
        <v>35</v>
      </c>
      <c r="C197" s="230">
        <f t="shared" si="66"/>
        <v>7.334228556582301</v>
      </c>
      <c r="D197" s="230">
        <f t="shared" si="66"/>
        <v>-0.03701745108408705</v>
      </c>
      <c r="E197" s="230">
        <f t="shared" si="66"/>
        <v>-1.909448818897641</v>
      </c>
      <c r="F197" s="230">
        <f t="shared" si="66"/>
        <v>-17.052631578947373</v>
      </c>
      <c r="G197" s="230">
        <f t="shared" si="66"/>
        <v>6.828555127656544</v>
      </c>
      <c r="H197" s="230">
        <f t="shared" si="64"/>
        <v>21.531526334807772</v>
      </c>
      <c r="I197" s="230">
        <f t="shared" si="66"/>
        <v>8.333333333333325</v>
      </c>
      <c r="J197" s="230">
        <f t="shared" si="66"/>
        <v>-1.9023816240954727</v>
      </c>
      <c r="K197" s="230">
        <f t="shared" si="66"/>
        <v>17.359814980118472</v>
      </c>
      <c r="L197" s="230">
        <f t="shared" si="66"/>
        <v>-11.985369970927506</v>
      </c>
      <c r="M197" s="230">
        <f t="shared" si="66"/>
        <v>-29.411764705882348</v>
      </c>
      <c r="N197" s="230">
        <f t="shared" si="66"/>
        <v>-3.5565366691194478</v>
      </c>
      <c r="O197" s="230">
        <f t="shared" si="65"/>
        <v>-3.054904610402187</v>
      </c>
      <c r="P197" s="230">
        <f t="shared" si="66"/>
        <v>-9.789400601712561</v>
      </c>
      <c r="Q197" s="189"/>
      <c r="R197" s="185"/>
      <c r="S197" s="146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</row>
    <row r="198" spans="1:75" s="139" customFormat="1" ht="17.25" customHeight="1" hidden="1">
      <c r="A198" s="178"/>
      <c r="B198" s="177" t="s">
        <v>36</v>
      </c>
      <c r="C198" s="230">
        <f t="shared" si="66"/>
        <v>-0.3485218844137994</v>
      </c>
      <c r="D198" s="230">
        <f t="shared" si="66"/>
        <v>-1.6810407835111896</v>
      </c>
      <c r="E198" s="230">
        <f t="shared" si="66"/>
        <v>-6.989704354396897</v>
      </c>
      <c r="F198" s="230">
        <f t="shared" si="66"/>
        <v>-10.867052023121392</v>
      </c>
      <c r="G198" s="230">
        <f t="shared" si="66"/>
        <v>-1.6835614096762819</v>
      </c>
      <c r="H198" s="230">
        <f t="shared" si="64"/>
        <v>16.37000212321793</v>
      </c>
      <c r="I198" s="230">
        <f t="shared" si="66"/>
        <v>20.348837209302317</v>
      </c>
      <c r="J198" s="230">
        <f t="shared" si="66"/>
        <v>-1.5035088400810692</v>
      </c>
      <c r="K198" s="230">
        <f t="shared" si="66"/>
        <v>16.312187046102</v>
      </c>
      <c r="L198" s="230">
        <f t="shared" si="66"/>
        <v>-19.26834500107253</v>
      </c>
      <c r="M198" s="230">
        <f t="shared" si="66"/>
        <v>-1.2841530054644723</v>
      </c>
      <c r="N198" s="230">
        <f t="shared" si="66"/>
        <v>-0.5842154303401625</v>
      </c>
      <c r="O198" s="230">
        <f t="shared" si="65"/>
        <v>-8.588965861940501</v>
      </c>
      <c r="P198" s="230">
        <f t="shared" si="66"/>
        <v>-6.892501842299181</v>
      </c>
      <c r="Q198" s="190"/>
      <c r="R198" s="185"/>
      <c r="S198" s="146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</row>
    <row r="199" spans="1:75" s="139" customFormat="1" ht="17.25" customHeight="1" hidden="1">
      <c r="A199" s="178"/>
      <c r="B199" s="177" t="s">
        <v>37</v>
      </c>
      <c r="C199" s="230">
        <f aca="true" t="shared" si="67" ref="C199:P205">+((C83/C79)-1)*100</f>
        <v>-1.8607719855559757</v>
      </c>
      <c r="D199" s="230">
        <f t="shared" si="67"/>
        <v>5.089727722772275</v>
      </c>
      <c r="E199" s="230">
        <f t="shared" si="67"/>
        <v>-11.985704323570435</v>
      </c>
      <c r="F199" s="230">
        <f t="shared" si="67"/>
        <v>7.845303867403319</v>
      </c>
      <c r="G199" s="230">
        <f t="shared" si="67"/>
        <v>-2.606342218961444</v>
      </c>
      <c r="H199" s="230">
        <f t="shared" si="64"/>
        <v>4.023327627346229</v>
      </c>
      <c r="I199" s="230">
        <f t="shared" si="67"/>
        <v>-7.843137254901955</v>
      </c>
      <c r="J199" s="230">
        <f t="shared" si="67"/>
        <v>3.632536751357107</v>
      </c>
      <c r="K199" s="230">
        <f t="shared" si="67"/>
        <v>3.2439640626978017</v>
      </c>
      <c r="L199" s="230">
        <f t="shared" si="67"/>
        <v>-25.189066758800728</v>
      </c>
      <c r="M199" s="230">
        <f t="shared" si="67"/>
        <v>8.65056624368945</v>
      </c>
      <c r="N199" s="230">
        <f t="shared" si="67"/>
        <v>7.79496871954104</v>
      </c>
      <c r="O199" s="230">
        <f t="shared" si="65"/>
        <v>-5.042796034194219</v>
      </c>
      <c r="P199" s="230">
        <f t="shared" si="67"/>
        <v>-10.055953446732325</v>
      </c>
      <c r="Q199" s="191"/>
      <c r="R199" s="191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</row>
    <row r="200" spans="1:75" s="139" customFormat="1" ht="17.25" customHeight="1" hidden="1">
      <c r="A200" s="178"/>
      <c r="B200" s="177" t="s">
        <v>38</v>
      </c>
      <c r="C200" s="230">
        <f t="shared" si="67"/>
        <v>12.042195021045421</v>
      </c>
      <c r="D200" s="230">
        <f t="shared" si="67"/>
        <v>-4.759862778730706</v>
      </c>
      <c r="E200" s="230">
        <f t="shared" si="67"/>
        <v>-21.881889763779526</v>
      </c>
      <c r="F200" s="230">
        <f t="shared" si="67"/>
        <v>59.189189189189186</v>
      </c>
      <c r="G200" s="230">
        <f t="shared" si="67"/>
        <v>15.756278035119053</v>
      </c>
      <c r="H200" s="230">
        <f t="shared" si="64"/>
        <v>1.7986146583021778</v>
      </c>
      <c r="I200" s="230">
        <f t="shared" si="67"/>
        <v>-3.8647342995169143</v>
      </c>
      <c r="J200" s="230">
        <f t="shared" si="67"/>
        <v>6.585577741934001</v>
      </c>
      <c r="K200" s="230">
        <f t="shared" si="67"/>
        <v>-8.098686368688279</v>
      </c>
      <c r="L200" s="230">
        <f t="shared" si="67"/>
        <v>-32.37846839781828</v>
      </c>
      <c r="M200" s="230">
        <f t="shared" si="67"/>
        <v>27.823885215923493</v>
      </c>
      <c r="N200" s="230">
        <f t="shared" si="67"/>
        <v>13.61574903336129</v>
      </c>
      <c r="O200" s="230">
        <f t="shared" si="65"/>
        <v>-3.3036574961876064</v>
      </c>
      <c r="P200" s="230">
        <f t="shared" si="67"/>
        <v>-12.524076147816343</v>
      </c>
      <c r="Q200" s="191"/>
      <c r="R200" s="191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</row>
    <row r="201" spans="1:75" s="139" customFormat="1" ht="17.25" customHeight="1" hidden="1">
      <c r="A201" s="141"/>
      <c r="B201" s="177" t="s">
        <v>39</v>
      </c>
      <c r="C201" s="230">
        <f t="shared" si="67"/>
        <v>3.1810694589071042</v>
      </c>
      <c r="D201" s="230">
        <f t="shared" si="67"/>
        <v>1.2061577527376688</v>
      </c>
      <c r="E201" s="230">
        <f t="shared" si="67"/>
        <v>37.928958458759766</v>
      </c>
      <c r="F201" s="230">
        <f t="shared" si="67"/>
        <v>163.70558375634522</v>
      </c>
      <c r="G201" s="230">
        <f t="shared" si="67"/>
        <v>0.7657131412931006</v>
      </c>
      <c r="H201" s="230">
        <f t="shared" si="64"/>
        <v>11.55813358931086</v>
      </c>
      <c r="I201" s="230">
        <f t="shared" si="67"/>
        <v>16.92307692307693</v>
      </c>
      <c r="J201" s="230">
        <f t="shared" si="67"/>
        <v>16.85875989911485</v>
      </c>
      <c r="K201" s="230">
        <f t="shared" si="67"/>
        <v>3.4581410223167186</v>
      </c>
      <c r="L201" s="230">
        <f t="shared" si="67"/>
        <v>42.24933404368674</v>
      </c>
      <c r="M201" s="230">
        <f t="shared" si="67"/>
        <v>114.46969696969695</v>
      </c>
      <c r="N201" s="230">
        <f t="shared" si="67"/>
        <v>20.157127692511835</v>
      </c>
      <c r="O201" s="230">
        <f t="shared" si="65"/>
        <v>11.84554025988347</v>
      </c>
      <c r="P201" s="230">
        <f t="shared" si="67"/>
        <v>6.916367367880971</v>
      </c>
      <c r="Q201" s="191"/>
      <c r="R201" s="191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</row>
    <row r="202" spans="1:75" s="139" customFormat="1" ht="17.25" customHeight="1" hidden="1">
      <c r="A202" s="233">
        <v>2022</v>
      </c>
      <c r="B202" s="177" t="s">
        <v>28</v>
      </c>
      <c r="C202" s="230">
        <f t="shared" si="67"/>
        <v>3.0235525272290564</v>
      </c>
      <c r="D202" s="230">
        <f t="shared" si="67"/>
        <v>-8.177222717811484</v>
      </c>
      <c r="E202" s="230">
        <f t="shared" si="67"/>
        <v>-14.349548085711394</v>
      </c>
      <c r="F202" s="230">
        <f t="shared" si="67"/>
        <v>21.91958495460442</v>
      </c>
      <c r="G202" s="230">
        <f t="shared" si="67"/>
        <v>4.732365165645902</v>
      </c>
      <c r="H202" s="230">
        <f t="shared" si="64"/>
        <v>-0.8622291274327343</v>
      </c>
      <c r="I202" s="230">
        <f t="shared" si="67"/>
        <v>10.144927536231885</v>
      </c>
      <c r="J202" s="230">
        <f t="shared" si="67"/>
        <v>6.260676691606792</v>
      </c>
      <c r="K202" s="230">
        <f t="shared" si="67"/>
        <v>-13.897946593813337</v>
      </c>
      <c r="L202" s="230">
        <f t="shared" si="67"/>
        <v>-13.415458937198066</v>
      </c>
      <c r="M202" s="230">
        <f t="shared" si="67"/>
        <v>-5.6739551619153</v>
      </c>
      <c r="N202" s="230">
        <f t="shared" si="67"/>
        <v>14.024054997410861</v>
      </c>
      <c r="O202" s="230">
        <f t="shared" si="65"/>
        <v>-5.748858444229188</v>
      </c>
      <c r="P202" s="230">
        <f t="shared" si="67"/>
        <v>-4.014246494026851</v>
      </c>
      <c r="Q202" s="191"/>
      <c r="R202" s="191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</row>
    <row r="203" spans="1:75" s="139" customFormat="1" ht="17.25" customHeight="1" hidden="1">
      <c r="A203" s="178"/>
      <c r="B203" s="177" t="s">
        <v>29</v>
      </c>
      <c r="C203" s="230">
        <f t="shared" si="67"/>
        <v>-5.579188542787716</v>
      </c>
      <c r="D203" s="230">
        <f t="shared" si="67"/>
        <v>-1.2512880906815793</v>
      </c>
      <c r="E203" s="230">
        <f t="shared" si="67"/>
        <v>-15.578884817272465</v>
      </c>
      <c r="F203" s="230">
        <f t="shared" si="67"/>
        <v>2.254098360655732</v>
      </c>
      <c r="G203" s="230">
        <f t="shared" si="67"/>
        <v>-4.916265459585789</v>
      </c>
      <c r="H203" s="230">
        <f t="shared" si="64"/>
        <v>-11.123261851727706</v>
      </c>
      <c r="I203" s="230">
        <f t="shared" si="67"/>
        <v>23.93617021276595</v>
      </c>
      <c r="J203" s="230">
        <f t="shared" si="67"/>
        <v>-2.3547540791145294</v>
      </c>
      <c r="K203" s="230">
        <f t="shared" si="67"/>
        <v>-13.387965292637617</v>
      </c>
      <c r="L203" s="230">
        <f t="shared" si="67"/>
        <v>7.225144323284161</v>
      </c>
      <c r="M203" s="230">
        <f t="shared" si="67"/>
        <v>-1.984176817782235</v>
      </c>
      <c r="N203" s="230">
        <f t="shared" si="67"/>
        <v>2.3228315391468524</v>
      </c>
      <c r="O203" s="230">
        <f t="shared" si="65"/>
        <v>-12.412451007264702</v>
      </c>
      <c r="P203" s="230">
        <f t="shared" si="67"/>
        <v>-7.982680966481692</v>
      </c>
      <c r="Q203" s="191"/>
      <c r="R203" s="191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</row>
    <row r="204" spans="1:75" s="139" customFormat="1" ht="17.25" customHeight="1" hidden="1">
      <c r="A204" s="178"/>
      <c r="B204" s="177" t="s">
        <v>30</v>
      </c>
      <c r="C204" s="230">
        <f t="shared" si="67"/>
        <v>-7.448000266450072</v>
      </c>
      <c r="D204" s="230">
        <f t="shared" si="67"/>
        <v>4.142278253039167</v>
      </c>
      <c r="E204" s="230">
        <f t="shared" si="67"/>
        <v>39.75405705070054</v>
      </c>
      <c r="F204" s="230">
        <f t="shared" si="67"/>
        <v>16.80814940577249</v>
      </c>
      <c r="G204" s="230">
        <f t="shared" si="67"/>
        <v>-10.665174564451918</v>
      </c>
      <c r="H204" s="230">
        <f t="shared" si="64"/>
        <v>3.1838032965130436</v>
      </c>
      <c r="I204" s="230">
        <f t="shared" si="67"/>
        <v>21.60804020100504</v>
      </c>
      <c r="J204" s="230">
        <f t="shared" si="67"/>
        <v>0.42445296730155846</v>
      </c>
      <c r="K204" s="230">
        <f t="shared" si="67"/>
        <v>5.169896964337095</v>
      </c>
      <c r="L204" s="230">
        <f t="shared" si="67"/>
        <v>68.85579140768539</v>
      </c>
      <c r="M204" s="230">
        <f t="shared" si="67"/>
        <v>18.11378892923956</v>
      </c>
      <c r="N204" s="230">
        <f t="shared" si="67"/>
        <v>-0.5042093228706523</v>
      </c>
      <c r="O204" s="230">
        <f t="shared" si="65"/>
        <v>-2.6339435429894253</v>
      </c>
      <c r="P204" s="230">
        <f t="shared" si="67"/>
        <v>13.917763326335187</v>
      </c>
      <c r="Q204" s="191"/>
      <c r="R204" s="191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</row>
    <row r="205" spans="1:75" s="139" customFormat="1" ht="17.25" customHeight="1" hidden="1">
      <c r="A205" s="233"/>
      <c r="B205" s="177" t="s">
        <v>31</v>
      </c>
      <c r="C205" s="230">
        <f t="shared" si="67"/>
        <v>-1.190759483895043</v>
      </c>
      <c r="D205" s="230">
        <f t="shared" si="67"/>
        <v>20.46416810412419</v>
      </c>
      <c r="E205" s="230">
        <f t="shared" si="67"/>
        <v>-20.289538774916327</v>
      </c>
      <c r="F205" s="230">
        <f t="shared" si="67"/>
        <v>-46.438883541867185</v>
      </c>
      <c r="G205" s="230">
        <f t="shared" si="67"/>
        <v>-0.4882670164699121</v>
      </c>
      <c r="H205" s="230">
        <f t="shared" si="64"/>
        <v>-8.260313497632444</v>
      </c>
      <c r="I205" s="230">
        <f t="shared" si="67"/>
        <v>-5.701754385964919</v>
      </c>
      <c r="J205" s="230">
        <f t="shared" si="67"/>
        <v>-7.499515459472117</v>
      </c>
      <c r="K205" s="230">
        <f t="shared" si="67"/>
        <v>-5.580664834292682</v>
      </c>
      <c r="L205" s="230">
        <f t="shared" si="67"/>
        <v>-24.55037789979101</v>
      </c>
      <c r="M205" s="230">
        <f t="shared" si="67"/>
        <v>-38.15612857647474</v>
      </c>
      <c r="N205" s="230">
        <f t="shared" si="67"/>
        <v>-4.963613039305104</v>
      </c>
      <c r="O205" s="230">
        <f t="shared" si="65"/>
        <v>-13.788008158538034</v>
      </c>
      <c r="P205" s="230">
        <f t="shared" si="67"/>
        <v>-4.950091179575777</v>
      </c>
      <c r="Q205" s="191"/>
      <c r="R205" s="191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</row>
    <row r="206" spans="1:75" s="139" customFormat="1" ht="17.25" customHeight="1" hidden="1">
      <c r="A206" s="178"/>
      <c r="B206" s="177" t="s">
        <v>32</v>
      </c>
      <c r="C206" s="230">
        <f>+((MENSYACUM!B79/MENSYACUM!B67)-1)*100</f>
        <v>-4.470232984990696</v>
      </c>
      <c r="D206" s="230">
        <f>+((D90/D86)-1)*100</f>
        <v>9.277849740932641</v>
      </c>
      <c r="E206" s="230">
        <f>+((MENSYACUM!D79/MENSYACUM!D67)-1)*100</f>
        <v>-2.638110120415482</v>
      </c>
      <c r="F206" s="230">
        <f>+((F90/F86)-1)*100</f>
        <v>-3.7234042553191515</v>
      </c>
      <c r="G206" s="230">
        <f>+((MENSYACUM!F79/MENSYACUM!F67)-1)*100</f>
        <v>-6.01774974763003</v>
      </c>
      <c r="H206" s="230">
        <f>+((MENSYACUM!G79/MENSYACUM!G67)-1)*100</f>
        <v>10.289772727272716</v>
      </c>
      <c r="I206" s="230">
        <f>+((MENSYACUM!H79/MENSYACUM!H67)-1)*100</f>
        <v>-14.027149321266974</v>
      </c>
      <c r="J206" s="230">
        <f>+((MENSYACUM!I79/MENSYACUM!I67)-1)*100</f>
        <v>3.147230321162353</v>
      </c>
      <c r="K206" s="230">
        <f>+((MENSYACUM!J79/MENSYACUM!J67)-1)*100</f>
        <v>10.394323065018018</v>
      </c>
      <c r="L206" s="230">
        <f>+((MENSYACUM!K79/MENSYACUM!K67)-1)*100</f>
        <v>-1.8813685010391046</v>
      </c>
      <c r="M206" s="230">
        <f>+((MENSYACUM!L79/MENSYACUM!L67)-1)*100</f>
        <v>13.057978450487418</v>
      </c>
      <c r="N206" s="230">
        <f>+((MENSYACUM!M79/MENSYACUM!M67)-1)*100</f>
        <v>1.844880136338345</v>
      </c>
      <c r="O206" s="230">
        <f>+((MENSYACUM!N79/MENSYACUM!N67)-1)*100</f>
        <v>4.68280603043969</v>
      </c>
      <c r="P206" s="230">
        <f>+((MENSYACUM!O79/MENSYACUM!O67)-1)*100</f>
        <v>-9.629443537244065</v>
      </c>
      <c r="Q206" s="191"/>
      <c r="R206" s="191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</row>
    <row r="207" spans="1:75" s="139" customFormat="1" ht="17.25" customHeight="1" hidden="1">
      <c r="A207" s="178"/>
      <c r="B207" s="177" t="s">
        <v>33</v>
      </c>
      <c r="C207" s="230">
        <f>+((MENSYACUM!B80/MENSYACUM!B68)-1)*100</f>
        <v>8.448504058667483</v>
      </c>
      <c r="D207" s="230">
        <f>+((D91/D87)-1)*100</f>
        <v>-7.081097197376263</v>
      </c>
      <c r="E207" s="230">
        <f>+((MENSYACUM!D80/MENSYACUM!D68)-1)*100</f>
        <v>-0.13243863676496437</v>
      </c>
      <c r="F207" s="230">
        <f>+((F91/F87)-1)*100</f>
        <v>8.416833667334679</v>
      </c>
      <c r="G207" s="230">
        <f>+((MENSYACUM!F80/MENSYACUM!F68)-1)*100</f>
        <v>10.661856577210727</v>
      </c>
      <c r="H207" s="230">
        <f>+((MENSYACUM!G80/MENSYACUM!G68)-1)*100</f>
        <v>3.1205635033307866</v>
      </c>
      <c r="I207" s="230">
        <f>+((MENSYACUM!H80/MENSYACUM!H68)-1)*100</f>
        <v>-16.371681415929217</v>
      </c>
      <c r="J207" s="230">
        <f>+((MENSYACUM!I80/MENSYACUM!I68)-1)*100</f>
        <v>-0.9137470992413022</v>
      </c>
      <c r="K207" s="230">
        <f>+((MENSYACUM!J80/MENSYACUM!J68)-1)*100</f>
        <v>4.896396906665479</v>
      </c>
      <c r="L207" s="230">
        <f>+((MENSYACUM!K80/MENSYACUM!K68)-1)*100</f>
        <v>-0.19068628367390206</v>
      </c>
      <c r="M207" s="230">
        <f>+((MENSYACUM!L80/MENSYACUM!L68)-1)*100</f>
        <v>17.864284762031723</v>
      </c>
      <c r="N207" s="230">
        <f>+((MENSYACUM!M80/MENSYACUM!M68)-1)*100</f>
        <v>-1.9515263052530263</v>
      </c>
      <c r="O207" s="230">
        <f>+((MENSYACUM!N80/MENSYACUM!N68)-1)*100</f>
        <v>-0.3562672798210209</v>
      </c>
      <c r="P207" s="230">
        <f>+((MENSYACUM!O80/MENSYACUM!O68)-1)*100</f>
        <v>-13.09636306365245</v>
      </c>
      <c r="Q207" s="191"/>
      <c r="R207" s="191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</row>
    <row r="208" spans="1:75" s="139" customFormat="1" ht="17.25" customHeight="1" hidden="1">
      <c r="A208" s="178"/>
      <c r="B208" s="177" t="s">
        <v>34</v>
      </c>
      <c r="C208" s="230">
        <f>+((MENSYACUM!B81/MENSYACUM!B69)-1)*100</f>
        <v>-7.603074927810138</v>
      </c>
      <c r="D208" s="230">
        <f>+((D92/D88)-1)*100</f>
        <v>-13.950136907335342</v>
      </c>
      <c r="E208" s="230">
        <f>+((MENSYACUM!D81/MENSYACUM!D69)-1)*100</f>
        <v>7.541747572815516</v>
      </c>
      <c r="F208" s="230">
        <f>+((MENSYACUM!E81/MENSYACUM!E69)-1)*100</f>
        <v>8.937823834196879</v>
      </c>
      <c r="G208" s="230">
        <f>+((MENSYACUM!F81/MENSYACUM!F69)-1)*100</f>
        <v>-10.243865697549026</v>
      </c>
      <c r="H208" s="230">
        <f>+((MENSYACUM!G81/MENSYACUM!G69)-1)*100</f>
        <v>2.6146615525903583</v>
      </c>
      <c r="I208" s="230">
        <f>+((MENSYACUM!H81/MENSYACUM!H69)-1)*100</f>
        <v>-7.027027027027033</v>
      </c>
      <c r="J208" s="230">
        <f>+((MENSYACUM!I81/MENSYACUM!I69)-1)*100</f>
        <v>-7.669311128167444</v>
      </c>
      <c r="K208" s="230">
        <f>+((MENSYACUM!J81/MENSYACUM!J69)-1)*100</f>
        <v>0.08014725250722332</v>
      </c>
      <c r="L208" s="230">
        <f>+((MENSYACUM!K81/MENSYACUM!K69)-1)*100</f>
        <v>-3.9203553325309004</v>
      </c>
      <c r="M208" s="230">
        <f>+((MENSYACUM!L81/MENSYACUM!L69)-1)*100</f>
        <v>10.671140939597311</v>
      </c>
      <c r="N208" s="230">
        <f>+((MENSYACUM!M81/MENSYACUM!M69)-1)*100</f>
        <v>-9.612445876070897</v>
      </c>
      <c r="O208" s="230">
        <f>+((MENSYACUM!N81/MENSYACUM!N69)-1)*100</f>
        <v>-5.816451517040688</v>
      </c>
      <c r="P208" s="230">
        <f>+((MENSYACUM!O81/MENSYACUM!O69)-1)*100</f>
        <v>-19.298245614035093</v>
      </c>
      <c r="Q208" s="191"/>
      <c r="R208" s="191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</row>
    <row r="209" spans="1:75" s="139" customFormat="1" ht="17.25" customHeight="1" hidden="1">
      <c r="A209" s="178"/>
      <c r="B209" s="177" t="s">
        <v>35</v>
      </c>
      <c r="C209" s="230">
        <f>+((MENSYACUM!B82/MENSYACUM!B70)-1)*100</f>
        <v>-0.14007409182225095</v>
      </c>
      <c r="D209" s="230">
        <f>+((MENSYACUM!C82/MENSYACUM!C70)-1)*100</f>
        <v>2.42806778118958</v>
      </c>
      <c r="E209" s="230">
        <f>+((MENSYACUM!D82/MENSYACUM!D70)-1)*100</f>
        <v>-8.96264087319194</v>
      </c>
      <c r="F209" s="230">
        <f>+((MENSYACUM!E82/MENSYACUM!E70)-1)*100</f>
        <v>20.697674418604638</v>
      </c>
      <c r="G209" s="230">
        <f>+((MENSYACUM!F82/MENSYACUM!F70)-1)*100</f>
        <v>-2.873994229131449</v>
      </c>
      <c r="H209" s="230">
        <f>+((MENSYACUM!G82/MENSYACUM!G70)-1)*100</f>
        <v>25.39172472629034</v>
      </c>
      <c r="I209" s="230">
        <f>+((MENSYACUM!H82/MENSYACUM!H70)-1)*100</f>
        <v>-5.106382978723401</v>
      </c>
      <c r="J209" s="230">
        <f>+((MENSYACUM!I82/MENSYACUM!I70)-1)*100</f>
        <v>-3.3235770741228743</v>
      </c>
      <c r="K209" s="230">
        <f>+((MENSYACUM!J82/MENSYACUM!J70)-1)*100</f>
        <v>4.183660818453161</v>
      </c>
      <c r="L209" s="230">
        <f>+((MENSYACUM!K82/MENSYACUM!K70)-1)*100</f>
        <v>1.2465756124480087</v>
      </c>
      <c r="M209" s="230">
        <f>+((MENSYACUM!L82/MENSYACUM!L70)-1)*100</f>
        <v>33.632148377125205</v>
      </c>
      <c r="N209" s="230">
        <f>+((MENSYACUM!M82/MENSYACUM!M70)-1)*100</f>
        <v>-5.6866770490555325</v>
      </c>
      <c r="O209" s="230">
        <f>+((MENSYACUM!N82/MENSYACUM!N70)-1)*100</f>
        <v>-0.22017774271426704</v>
      </c>
      <c r="P209" s="230">
        <f>+((MENSYACUM!O82/MENSYACUM!O70)-1)*100</f>
        <v>-14.181290209527619</v>
      </c>
      <c r="Q209" s="191"/>
      <c r="R209" s="191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</row>
    <row r="210" spans="1:75" s="139" customFormat="1" ht="17.25" customHeight="1" hidden="1">
      <c r="A210" s="178"/>
      <c r="B210" s="177" t="s">
        <v>36</v>
      </c>
      <c r="C210" s="230">
        <f>+((MENSYACUM!B83/MENSYACUM!B71)-1)*100</f>
        <v>-8.80467299222415</v>
      </c>
      <c r="D210" s="230">
        <f>+((MENSYACUM!C83/MENSYACUM!C71)-1)*100</f>
        <v>3.4817241600822335</v>
      </c>
      <c r="E210" s="230">
        <f>+((MENSYACUM!D83/MENSYACUM!D71)-1)*100</f>
        <v>-15.708205483519745</v>
      </c>
      <c r="F210" s="230">
        <f>+((MENSYACUM!E83/MENSYACUM!E71)-1)*100</f>
        <v>68.29710144927536</v>
      </c>
      <c r="G210" s="230">
        <f>+((MENSYACUM!F83/MENSYACUM!F71)-1)*100</f>
        <v>-11.824829300576257</v>
      </c>
      <c r="H210" s="230">
        <f>+((MENSYACUM!G83/MENSYACUM!G71)-1)*100</f>
        <v>11.715191390746105</v>
      </c>
      <c r="I210" s="230">
        <f>+((MENSYACUM!H83/MENSYACUM!H71)-1)*100</f>
        <v>-3.4313725490196068</v>
      </c>
      <c r="J210" s="230">
        <f>+((MENSYACUM!I83/MENSYACUM!I71)-1)*100</f>
        <v>-6.30895864371287</v>
      </c>
      <c r="K210" s="230">
        <f>+((MENSYACUM!J83/MENSYACUM!J71)-1)*100</f>
        <v>-0.32000025209276695</v>
      </c>
      <c r="L210" s="230">
        <f>+((MENSYACUM!K83/MENSYACUM!K71)-1)*100</f>
        <v>-1.0586728860840333</v>
      </c>
      <c r="M210" s="230">
        <f>+((MENSYACUM!L83/MENSYACUM!L71)-1)*100</f>
        <v>29.04784167056256</v>
      </c>
      <c r="N210" s="230">
        <f>+((MENSYACUM!M83/MENSYACUM!M71)-1)*100</f>
        <v>-9.773523264887018</v>
      </c>
      <c r="O210" s="230">
        <f>+((MENSYACUM!N83/MENSYACUM!N71)-1)*100</f>
        <v>1.4769297951481075</v>
      </c>
      <c r="P210" s="230">
        <f>+((MENSYACUM!O83/MENSYACUM!O71)-1)*100</f>
        <v>-19.304869533735037</v>
      </c>
      <c r="Q210" s="191"/>
      <c r="R210" s="191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</row>
    <row r="211" spans="1:75" s="139" customFormat="1" ht="14.25" customHeight="1" hidden="1">
      <c r="A211" s="178"/>
      <c r="B211" s="177" t="s">
        <v>37</v>
      </c>
      <c r="C211" s="230">
        <f>+((MENSYACUM!B84/MENSYACUM!B72)-1)*100</f>
        <v>-4.726536494220612</v>
      </c>
      <c r="D211" s="230">
        <f>+((MENSYACUM!C84/MENSYACUM!C72)-1)*100</f>
        <v>19.04659033628573</v>
      </c>
      <c r="E211" s="230">
        <f>+((MENSYACUM!D84/MENSYACUM!D72)-1)*100</f>
        <v>-13.673557278208436</v>
      </c>
      <c r="F211" s="230">
        <f>+((MENSYACUM!E84/MENSYACUM!E72)-1)*100</f>
        <v>3.4285714285714253</v>
      </c>
      <c r="G211" s="230">
        <f>+((MENSYACUM!F84/MENSYACUM!F72)-1)*100</f>
        <v>-7.075588804846156</v>
      </c>
      <c r="H211" s="230">
        <f>+((MENSYACUM!G84/MENSYACUM!G72)-1)*100</f>
        <v>7.03460404489733</v>
      </c>
      <c r="I211" s="230">
        <f>+((MENSYACUM!H84/MENSYACUM!H72)-1)*100</f>
        <v>-1.041666666666663</v>
      </c>
      <c r="J211" s="230">
        <f>+((MENSYACUM!I84/MENSYACUM!I72)-1)*100</f>
        <v>-4.734882060081502</v>
      </c>
      <c r="K211" s="230">
        <f>+((MENSYACUM!J84/MENSYACUM!J72)-1)*100</f>
        <v>-1.314641227706348</v>
      </c>
      <c r="L211" s="230">
        <f>+((MENSYACUM!K84/MENSYACUM!K72)-1)*100</f>
        <v>1.6404505410910097</v>
      </c>
      <c r="M211" s="230">
        <f>+((MENSYACUM!L84/MENSYACUM!L72)-1)*100</f>
        <v>12.074134641591726</v>
      </c>
      <c r="N211" s="230">
        <f>+((MENSYACUM!M84/MENSYACUM!M72)-1)*100</f>
        <v>-4.703352895921819</v>
      </c>
      <c r="O211" s="230">
        <f>+((MENSYACUM!N84/MENSYACUM!N72)-1)*100</f>
        <v>-6.439857819091732</v>
      </c>
      <c r="P211" s="230">
        <f>+((MENSYACUM!O84/MENSYACUM!O72)-1)*100</f>
        <v>-19.8591818355484</v>
      </c>
      <c r="Q211" s="191"/>
      <c r="R211" s="191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</row>
    <row r="212" spans="2:75" s="139" customFormat="1" ht="13.5" customHeight="1" hidden="1">
      <c r="B212" s="257" t="s">
        <v>38</v>
      </c>
      <c r="C212" s="258">
        <f>+((MENSYACUM!B85/MENSYACUM!B73)-1)*100</f>
        <v>5.346341186461956</v>
      </c>
      <c r="D212" s="258">
        <f>+((MENSYACUM!C85/MENSYACUM!C73)-1)*100</f>
        <v>20.74058219178083</v>
      </c>
      <c r="E212" s="258">
        <f>+((MENSYACUM!D85/MENSYACUM!D73)-1)*100</f>
        <v>-12.049861495844883</v>
      </c>
      <c r="F212" s="258">
        <f>+((MENSYACUM!E85/MENSYACUM!E73)-1)*100</f>
        <v>-17.38495252008766</v>
      </c>
      <c r="G212" s="258">
        <f>+((MENSYACUM!F85/MENSYACUM!F73)-1)*100</f>
        <v>3.998344370860929</v>
      </c>
      <c r="H212" s="258">
        <f>+((MENSYACUM!G85/MENSYACUM!G73)-1)*100</f>
        <v>18.84612116577451</v>
      </c>
      <c r="I212" s="258">
        <f>+((MENSYACUM!H85/MENSYACUM!H73)-1)*100</f>
        <v>-34.024896265560166</v>
      </c>
      <c r="J212" s="258">
        <f>+((MENSYACUM!I85/MENSYACUM!I73)-1)*100</f>
        <v>-2.67067496937643</v>
      </c>
      <c r="K212" s="258">
        <f>+((MENSYACUM!J85/MENSYACUM!J73)-1)*100</f>
        <v>-6.591762763581233</v>
      </c>
      <c r="L212" s="258">
        <f>+((MENSYACUM!K85/MENSYACUM!K73)-1)*100</f>
        <v>-4.08339871694281</v>
      </c>
      <c r="M212" s="258">
        <f>+((MENSYACUM!L85/MENSYACUM!L73)-1)*100</f>
        <v>-3.0630441623832882</v>
      </c>
      <c r="N212" s="258">
        <f>+((MENSYACUM!M85/MENSYACUM!M73)-1)*100</f>
        <v>-4.530270023428418</v>
      </c>
      <c r="O212" s="258">
        <f>+((MENSYACUM!N85/MENSYACUM!N73)-1)*100</f>
        <v>6.5077103586993035</v>
      </c>
      <c r="P212" s="258">
        <f>+((MENSYACUM!O85/MENSYACUM!O73)-1)*100</f>
        <v>-21.504058814519833</v>
      </c>
      <c r="Q212" s="191"/>
      <c r="R212" s="191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</row>
    <row r="213" spans="1:75" s="139" customFormat="1" ht="24.75" customHeight="1">
      <c r="A213" s="178">
        <v>2022</v>
      </c>
      <c r="B213" s="257" t="s">
        <v>39</v>
      </c>
      <c r="C213" s="258">
        <f>+((MENSYACUM!B86/MENSYACUM!B74)-1)*100</f>
        <v>-7.499212740114247</v>
      </c>
      <c r="D213" s="258">
        <f>+((MENSYACUM!C86/MENSYACUM!C74)-1)*100</f>
        <v>-16.67629130574271</v>
      </c>
      <c r="E213" s="258">
        <f>+((MENSYACUM!D86/MENSYACUM!D74)-1)*100</f>
        <v>-10.272712062907829</v>
      </c>
      <c r="F213" s="258">
        <f>+((MENSYACUM!E86/MENSYACUM!E74)-1)*100</f>
        <v>-13.44969199178646</v>
      </c>
      <c r="G213" s="258">
        <f>+((MENSYACUM!F86/MENSYACUM!F74)-1)*100</f>
        <v>-8.669447557112974</v>
      </c>
      <c r="H213" s="258">
        <f>+((MENSYACUM!G86/MENSYACUM!G74)-1)*100</f>
        <v>6.593936318660409</v>
      </c>
      <c r="I213" s="258">
        <f>+((MENSYACUM!H86/MENSYACUM!H74)-1)*100</f>
        <v>-36.866359447004605</v>
      </c>
      <c r="J213" s="258">
        <f>+((MENSYACUM!I86/MENSYACUM!I74)-1)*100</f>
        <v>-6.460641604657457</v>
      </c>
      <c r="K213" s="258">
        <f>+((MENSYACUM!J86/MENSYACUM!J74)-1)*100</f>
        <v>-9.717101491855706</v>
      </c>
      <c r="L213" s="258">
        <f>+((MENSYACUM!K86/MENSYACUM!K74)-1)*100</f>
        <v>-5.517708489206353</v>
      </c>
      <c r="M213" s="258">
        <f>+((MENSYACUM!L86/MENSYACUM!L74)-1)*100</f>
        <v>-9.979536152796719</v>
      </c>
      <c r="N213" s="258">
        <f>+((MENSYACUM!M86/MENSYACUM!M74)-1)*100</f>
        <v>-6.500189922617583</v>
      </c>
      <c r="O213" s="258">
        <f>+((MENSYACUM!N86/MENSYACUM!N74)-1)*100</f>
        <v>-4.476068857206073</v>
      </c>
      <c r="P213" s="258">
        <f>+((MENSYACUM!O86/MENSYACUM!O74)-1)*100</f>
        <v>-20.97887792154657</v>
      </c>
      <c r="Q213" s="191"/>
      <c r="R213" s="191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</row>
    <row r="214" spans="1:75" s="139" customFormat="1" ht="15.75" customHeight="1">
      <c r="A214" s="178">
        <v>2023</v>
      </c>
      <c r="B214" s="257" t="s">
        <v>28</v>
      </c>
      <c r="C214" s="258">
        <f>+((MENSYACUM!B87/MENSYACUM!B75)-1)*100</f>
        <v>-2.7433516196447183</v>
      </c>
      <c r="D214" s="258">
        <f>+((MENSYACUM!C87/MENSYACUM!C75)-1)*100</f>
        <v>-9.872495446265939</v>
      </c>
      <c r="E214" s="258">
        <f>+((MENSYACUM!D87/MENSYACUM!D75)-1)*100</f>
        <v>-13.271978687333485</v>
      </c>
      <c r="F214" s="258">
        <f>+((MENSYACUM!E87/MENSYACUM!E75)-1)*100</f>
        <v>-15.010351966873703</v>
      </c>
      <c r="G214" s="258">
        <f>+((MENSYACUM!F87/MENSYACUM!F75)-1)*100</f>
        <v>-3.4610657399724243</v>
      </c>
      <c r="H214" s="258">
        <f>+((MENSYACUM!G87/MENSYACUM!G75)-1)*100</f>
        <v>8.310298935298931</v>
      </c>
      <c r="I214" s="258">
        <f>+((MENSYACUM!H87/MENSYACUM!H75)-1)*100</f>
        <v>-27.018779342723008</v>
      </c>
      <c r="J214" s="258">
        <f>+((MENSYACUM!I87/MENSYACUM!I75)-1)*100</f>
        <v>-0.8742663206228851</v>
      </c>
      <c r="K214" s="258">
        <f>+((MENSYACUM!J87/MENSYACUM!J75)-1)*100</f>
        <v>-5.711484901139885</v>
      </c>
      <c r="L214" s="258">
        <f>+((MENSYACUM!K87/MENSYACUM!K75)-1)*100</f>
        <v>-2.0651429283178646</v>
      </c>
      <c r="M214" s="258">
        <f>+((MENSYACUM!L87/MENSYACUM!L75)-1)*100</f>
        <v>-14.805434031775278</v>
      </c>
      <c r="N214" s="258">
        <f>+((MENSYACUM!M87/MENSYACUM!M75)-1)*100</f>
        <v>-3.6036636205033723</v>
      </c>
      <c r="O214" s="258">
        <f>+((MENSYACUM!N87/MENSYACUM!N75)-1)*100</f>
        <v>11.650501471383091</v>
      </c>
      <c r="P214" s="258">
        <f>+((MENSYACUM!O87/MENSYACUM!O75)-1)*100</f>
        <v>-13.06020643723299</v>
      </c>
      <c r="Q214" s="191"/>
      <c r="R214" s="191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</row>
    <row r="215" spans="1:75" s="139" customFormat="1" ht="13.5" customHeight="1">
      <c r="A215" s="178"/>
      <c r="B215" s="257" t="s">
        <v>29</v>
      </c>
      <c r="C215" s="258">
        <f>+((MENSYACUM!B88/MENSYACUM!B76)-1)*100</f>
        <v>-8.974994071302467</v>
      </c>
      <c r="D215" s="258">
        <f>+((MENSYACUM!C88/MENSYACUM!C76)-1)*100</f>
        <v>-23.15184513006655</v>
      </c>
      <c r="E215" s="258">
        <f>+((MENSYACUM!D88/MENSYACUM!D76)-1)*100</f>
        <v>-25.241779497098648</v>
      </c>
      <c r="F215" s="258">
        <f>+((MENSYACUM!E88/MENSYACUM!E76)-1)*100</f>
        <v>-37.74250440917108</v>
      </c>
      <c r="G215" s="258">
        <f>+((MENSYACUM!F88/MENSYACUM!F76)-1)*100</f>
        <v>-10.295757364345913</v>
      </c>
      <c r="H215" s="258">
        <f>+((MENSYACUM!G88/MENSYACUM!G76)-1)*100</f>
        <v>16.701739184254507</v>
      </c>
      <c r="I215" s="258">
        <f>+((MENSYACUM!H88/MENSYACUM!H76)-1)*100</f>
        <v>-31.182795698924735</v>
      </c>
      <c r="J215" s="258">
        <f>+((MENSYACUM!I88/MENSYACUM!I76)-1)*100</f>
        <v>-6.294056755635225</v>
      </c>
      <c r="K215" s="258">
        <f>+((MENSYACUM!J88/MENSYACUM!J76)-1)*100</f>
        <v>-7.601395138468026</v>
      </c>
      <c r="L215" s="258">
        <f>+((MENSYACUM!K88/MENSYACUM!K76)-1)*100</f>
        <v>-13.031588873173039</v>
      </c>
      <c r="M215" s="258">
        <f>+((MENSYACUM!L88/MENSYACUM!L76)-1)*100</f>
        <v>-27.457309454393997</v>
      </c>
      <c r="N215" s="258">
        <f>+((MENSYACUM!M88/MENSYACUM!M76)-1)*100</f>
        <v>-9.092709561635237</v>
      </c>
      <c r="O215" s="258">
        <f>+((MENSYACUM!N88/MENSYACUM!N76)-1)*100</f>
        <v>5.024978595840834</v>
      </c>
      <c r="P215" s="258">
        <f>+((MENSYACUM!O88/MENSYACUM!O76)-1)*100</f>
        <v>-14.798553719008268</v>
      </c>
      <c r="Q215" s="191"/>
      <c r="R215" s="191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</row>
    <row r="216" spans="1:75" s="139" customFormat="1" ht="15.75" customHeight="1">
      <c r="A216" s="178"/>
      <c r="B216" s="257" t="s">
        <v>30</v>
      </c>
      <c r="C216" s="258">
        <f>+((MENSYACUM!B89/MENSYACUM!B77)-1)*100</f>
        <v>-15.875486381322935</v>
      </c>
      <c r="D216" s="258">
        <f>+((MENSYACUM!C89/MENSYACUM!C77)-1)*100</f>
        <v>-22.669289461134955</v>
      </c>
      <c r="E216" s="258">
        <f>+((MENSYACUM!D89/MENSYACUM!D77)-1)*100</f>
        <v>-19.457500979240116</v>
      </c>
      <c r="F216" s="258">
        <f>+((MENSYACUM!E89/MENSYACUM!E77)-1)*100</f>
        <v>-32.59207783182766</v>
      </c>
      <c r="G216" s="258">
        <f>+((MENSYACUM!F89/MENSYACUM!F77)-1)*100</f>
        <v>-17.66050901059184</v>
      </c>
      <c r="H216" s="258">
        <f>+((MENSYACUM!G89/MENSYACUM!G77)-1)*100</f>
        <v>6.784008940363728</v>
      </c>
      <c r="I216" s="258">
        <f>+((MENSYACUM!H89/MENSYACUM!H77)-1)*100</f>
        <v>-42.79661016949154</v>
      </c>
      <c r="J216" s="258">
        <f>+((MENSYACUM!I89/MENSYACUM!I77)-1)*100</f>
        <v>-4.272907404458426</v>
      </c>
      <c r="K216" s="258">
        <f>+((MENSYACUM!J89/MENSYACUM!J77)-1)*100</f>
        <v>-4.332488680798519</v>
      </c>
      <c r="L216" s="258">
        <f>+((MENSYACUM!K89/MENSYACUM!K77)-1)*100</f>
        <v>2.2293198825511062</v>
      </c>
      <c r="M216" s="258">
        <f>+((MENSYACUM!L89/MENSYACUM!L77)-1)*100</f>
        <v>-12.496736576451129</v>
      </c>
      <c r="N216" s="258">
        <f>+((MENSYACUM!M89/MENSYACUM!M77)-1)*100</f>
        <v>-6.583127101592834</v>
      </c>
      <c r="O216" s="258">
        <f>+((MENSYACUM!N89/MENSYACUM!N77)-1)*100</f>
        <v>3.134134819194645</v>
      </c>
      <c r="P216" s="258">
        <f>+((MENSYACUM!O89/MENSYACUM!O77)-1)*100</f>
        <v>-15.989159891598915</v>
      </c>
      <c r="Q216" s="191"/>
      <c r="R216" s="191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</row>
    <row r="217" spans="1:75" s="139" customFormat="1" ht="14.25" customHeight="1">
      <c r="A217" s="178"/>
      <c r="B217" s="257" t="s">
        <v>31</v>
      </c>
      <c r="C217" s="258">
        <f>+((MENSYACUM!B90/MENSYACUM!B78)-1)*100</f>
        <v>-18.45169393713085</v>
      </c>
      <c r="D217" s="258">
        <f>+((MENSYACUM!C90/MENSYACUM!C78)-1)*100</f>
        <v>-20.236839019814756</v>
      </c>
      <c r="E217" s="258">
        <f>+((MENSYACUM!D90/MENSYACUM!D78)-1)*100</f>
        <v>-38.79613356766256</v>
      </c>
      <c r="F217" s="258">
        <f>+((MENSYACUM!E90/MENSYACUM!E78)-1)*100</f>
        <v>-19.352159468438547</v>
      </c>
      <c r="G217" s="258">
        <f>+((MENSYACUM!F90/MENSYACUM!F78)-1)*100</f>
        <v>-20.225257608435186</v>
      </c>
      <c r="H217" s="258">
        <f>+((MENSYACUM!G90/MENSYACUM!G78)-1)*100</f>
        <v>3.0386121992165505</v>
      </c>
      <c r="I217" s="258">
        <f>+((MENSYACUM!H90/MENSYACUM!H78)-1)*100</f>
        <v>13.559322033898313</v>
      </c>
      <c r="J217" s="258">
        <f>+((MENSYACUM!I90/MENSYACUM!I78)-1)*100</f>
        <v>-8.27073023167284</v>
      </c>
      <c r="K217" s="258">
        <f>+((MENSYACUM!J90/MENSYACUM!J78)-1)*100</f>
        <v>-16.6802179858484</v>
      </c>
      <c r="L217" s="258">
        <f>+((MENSYACUM!K90/MENSYACUM!K78)-1)*100</f>
        <v>-21.384127922248496</v>
      </c>
      <c r="M217" s="258">
        <f>+((MENSYACUM!L90/MENSYACUM!L78)-1)*100</f>
        <v>-21.377584129044223</v>
      </c>
      <c r="N217" s="258">
        <f>+((MENSYACUM!M90/MENSYACUM!M78)-1)*100</f>
        <v>-9.444792675250946</v>
      </c>
      <c r="O217" s="258">
        <f>+((MENSYACUM!N90/MENSYACUM!N78)-1)*100</f>
        <v>0.6238002718670588</v>
      </c>
      <c r="P217" s="258">
        <f>+((MENSYACUM!O90/MENSYACUM!O78)-1)*100</f>
        <v>-13.575162826017117</v>
      </c>
      <c r="Q217" s="191"/>
      <c r="R217" s="191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</row>
    <row r="218" spans="1:75" s="139" customFormat="1" ht="13.5" customHeight="1">
      <c r="A218" s="180"/>
      <c r="B218" s="257" t="s">
        <v>32</v>
      </c>
      <c r="C218" s="258">
        <f>+((MENSYACUM!B91/MENSYACUM!B79)-1)*100</f>
        <v>-5.806867835440144</v>
      </c>
      <c r="D218" s="258">
        <f>+((MENSYACUM!C91/MENSYACUM!C79)-1)*100</f>
        <v>-22.886273659092137</v>
      </c>
      <c r="E218" s="258">
        <f>+((MENSYACUM!D91/MENSYACUM!D79)-1)*100</f>
        <v>-41.606873111782484</v>
      </c>
      <c r="F218" s="258">
        <f>+((MENSYACUM!E91/MENSYACUM!E79)-1)*100</f>
        <v>-38.0909090909091</v>
      </c>
      <c r="G218" s="258">
        <f>+((MENSYACUM!F91/MENSYACUM!F79)-1)*100</f>
        <v>-4.983975704649146</v>
      </c>
      <c r="H218" s="258">
        <f>+((MENSYACUM!G91/MENSYACUM!G79)-1)*100</f>
        <v>7.003760754211541</v>
      </c>
      <c r="I218" s="258">
        <f>+((MENSYACUM!H91/MENSYACUM!H79)-1)*100</f>
        <v>-21.052631578947366</v>
      </c>
      <c r="J218" s="258">
        <f>+((MENSYACUM!I91/MENSYACUM!I79)-1)*100</f>
        <v>0.4166450008599609</v>
      </c>
      <c r="K218" s="258">
        <f>+((MENSYACUM!J91/MENSYACUM!J79)-1)*100</f>
        <v>-1.1774759806831292</v>
      </c>
      <c r="L218" s="258">
        <f>+((MENSYACUM!K91/MENSYACUM!K79)-1)*100</f>
        <v>-6.434396402112452</v>
      </c>
      <c r="M218" s="258">
        <f>+((MENSYACUM!L91/MENSYACUM!L79)-1)*100</f>
        <v>-10.914454277286122</v>
      </c>
      <c r="N218" s="258">
        <f>+((MENSYACUM!M91/MENSYACUM!M79)-1)*100</f>
        <v>-0.6976180645082986</v>
      </c>
      <c r="O218" s="258">
        <f>+((MENSYACUM!N91/MENSYACUM!N79)-1)*100</f>
        <v>5.356709957329087</v>
      </c>
      <c r="P218" s="258">
        <f>+((MENSYACUM!O91/MENSYACUM!O79)-1)*100</f>
        <v>-6.163126876459469</v>
      </c>
      <c r="Q218" s="191"/>
      <c r="R218" s="191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</row>
    <row r="219" spans="1:16" ht="13.5" customHeight="1">
      <c r="A219" s="180"/>
      <c r="B219" s="257" t="s">
        <v>33</v>
      </c>
      <c r="C219" s="258">
        <f>+((MENSYACUM!B92/MENSYACUM!B80)-1)*100</f>
        <v>-18.30490896519934</v>
      </c>
      <c r="D219" s="258">
        <f>+((MENSYACUM!C92/MENSYACUM!C80)-1)*100</f>
        <v>-21.53565759303899</v>
      </c>
      <c r="E219" s="258">
        <f>+((MENSYACUM!D92/MENSYACUM!D80)-1)*100</f>
        <v>-27.106356643974884</v>
      </c>
      <c r="F219" s="258">
        <f>+((MENSYACUM!E92/MENSYACUM!E80)-1)*100</f>
        <v>-48.0599647266314</v>
      </c>
      <c r="G219" s="258">
        <f>+((MENSYACUM!F92/MENSYACUM!F80)-1)*100</f>
        <v>-25.174767347925364</v>
      </c>
      <c r="H219" s="258">
        <f>+((MENSYACUM!G92/MENSYACUM!G80)-1)*100</f>
        <v>43.84580763019248</v>
      </c>
      <c r="I219" s="258">
        <f>+((MENSYACUM!H92/MENSYACUM!H80)-1)*100</f>
        <v>-14.28571428571428</v>
      </c>
      <c r="J219" s="258">
        <f>+((MENSYACUM!I92/MENSYACUM!I80)-1)*100</f>
        <v>0.05349371739282738</v>
      </c>
      <c r="K219" s="258">
        <f>+((MENSYACUM!J92/MENSYACUM!J80)-1)*100</f>
        <v>-8.085407996884964</v>
      </c>
      <c r="L219" s="258">
        <f>+((MENSYACUM!K92/MENSYACUM!K80)-1)*100</f>
        <v>7.500608739628034</v>
      </c>
      <c r="M219" s="258">
        <f>+((MENSYACUM!L92/MENSYACUM!L80)-1)*100</f>
        <v>-22.621875353466802</v>
      </c>
      <c r="N219" s="258">
        <f>+((MENSYACUM!M92/MENSYACUM!M80)-1)*100</f>
        <v>-0.41211543121161265</v>
      </c>
      <c r="O219" s="258">
        <f>+((MENSYACUM!N92/MENSYACUM!N80)-1)*100</f>
        <v>5.05372085247322</v>
      </c>
      <c r="P219" s="258">
        <f>+((MENSYACUM!O92/MENSYACUM!O80)-1)*100</f>
        <v>-10.896113310656318</v>
      </c>
    </row>
    <row r="220" spans="1:16" ht="15.75" customHeight="1">
      <c r="A220" s="178"/>
      <c r="B220" s="257" t="s">
        <v>34</v>
      </c>
      <c r="C220" s="258">
        <f>+((MENSYACUM!B93/MENSYACUM!B81)-1)*100</f>
        <v>-8.983918084806463</v>
      </c>
      <c r="D220" s="258">
        <f>+((MENSYACUM!C93/MENSYACUM!C81)-1)*100</f>
        <v>-26.506547845459984</v>
      </c>
      <c r="E220" s="258">
        <f>+((MENSYACUM!D93/MENSYACUM!D81)-1)*100</f>
        <v>-43.954932832587026</v>
      </c>
      <c r="F220" s="258">
        <f>+((MENSYACUM!E93/MENSYACUM!E81)-1)*100</f>
        <v>-42.09274673008323</v>
      </c>
      <c r="G220" s="258">
        <f>+((MENSYACUM!F93/MENSYACUM!F81)-1)*100</f>
        <v>-4.339616883959008</v>
      </c>
      <c r="H220" s="258">
        <f>+((MENSYACUM!G93/MENSYACUM!G81)-1)*100</f>
        <v>-19.06817583574625</v>
      </c>
      <c r="I220" s="258">
        <f>+((MENSYACUM!H93/MENSYACUM!H81)-1)*100</f>
        <v>-8.720930232558144</v>
      </c>
      <c r="J220" s="258">
        <f>+((MENSYACUM!I93/MENSYACUM!I81)-1)*100</f>
        <v>1.924236762166598</v>
      </c>
      <c r="K220" s="258">
        <f>+((MENSYACUM!J93/MENSYACUM!J81)-1)*100</f>
        <v>-8.258345730962624</v>
      </c>
      <c r="L220" s="258">
        <f>+((MENSYACUM!K93/MENSYACUM!K81)-1)*100</f>
        <v>-24.162542236808438</v>
      </c>
      <c r="M220" s="258">
        <f>+((MENSYACUM!L93/MENSYACUM!L81)-1)*100</f>
        <v>-25.348696179502728</v>
      </c>
      <c r="N220" s="258">
        <f>+((MENSYACUM!M93/MENSYACUM!M81)-1)*100</f>
        <v>2.8913330405367477</v>
      </c>
      <c r="O220" s="258">
        <f>+((MENSYACUM!N93/MENSYACUM!N81)-1)*100</f>
        <v>6.839239724686363</v>
      </c>
      <c r="P220" s="258">
        <f>+((MENSYACUM!O93/MENSYACUM!O81)-1)*100</f>
        <v>-10.056631348191459</v>
      </c>
    </row>
    <row r="221" spans="1:16" ht="15.75" customHeight="1">
      <c r="A221" s="178"/>
      <c r="B221" s="257" t="s">
        <v>35</v>
      </c>
      <c r="C221" s="258">
        <f>+((MENSYACUM!B94/MENSYACUM!B82)-1)*100</f>
        <v>-5.250127219083134</v>
      </c>
      <c r="D221" s="258">
        <f>+((MENSYACUM!C94/MENSYACUM!C82)-1)*100</f>
        <v>-11.76372619774606</v>
      </c>
      <c r="E221" s="258">
        <f>+((MENSYACUM!D94/MENSYACUM!D82)-1)*100</f>
        <v>-27.702505117457843</v>
      </c>
      <c r="F221" s="258">
        <f>+((MENSYACUM!E94/MENSYACUM!E82)-1)*100</f>
        <v>-47.591522157996145</v>
      </c>
      <c r="G221" s="258">
        <f>+((MENSYACUM!F94/MENSYACUM!F82)-1)*100</f>
        <v>-6.087881167386467</v>
      </c>
      <c r="H221" s="258">
        <f>+((MENSYACUM!G94/MENSYACUM!G82)-1)*100</f>
        <v>9.577266748310432</v>
      </c>
      <c r="I221" s="258">
        <f>+((MENSYACUM!H94/MENSYACUM!H82)-1)*100</f>
        <v>-32.735426008968616</v>
      </c>
      <c r="J221" s="258">
        <f>+((MENSYACUM!I94/MENSYACUM!I82)-1)*100</f>
        <v>0.31572153797219116</v>
      </c>
      <c r="K221" s="258">
        <f>+((MENSYACUM!J94/MENSYACUM!J82)-1)*100</f>
        <v>-6.168654332307588</v>
      </c>
      <c r="L221" s="258">
        <f>+((MENSYACUM!K94/MENSYACUM!K82)-1)*100</f>
        <v>-9.536416106206747</v>
      </c>
      <c r="M221" s="258">
        <f>+((MENSYACUM!L94/MENSYACUM!L82)-1)*100</f>
        <v>-33.80754105944946</v>
      </c>
      <c r="N221" s="258">
        <f>+((MENSYACUM!M94/MENSYACUM!M82)-1)*100</f>
        <v>-0.352944163725466</v>
      </c>
      <c r="O221" s="258">
        <f>+((MENSYACUM!N94/MENSYACUM!N82)-1)*100</f>
        <v>6.233728810190975</v>
      </c>
      <c r="P221" s="258">
        <f>+((MENSYACUM!O94/MENSYACUM!O82)-1)*100</f>
        <v>-7.817513563969436</v>
      </c>
    </row>
    <row r="222" spans="1:16" ht="15.75" customHeight="1">
      <c r="A222" s="178"/>
      <c r="B222" s="257" t="s">
        <v>36</v>
      </c>
      <c r="C222" s="258">
        <f>+((MENSYACUM!B95/MENSYACUM!B83)-1)*100</f>
        <v>-0.5322504452536347</v>
      </c>
      <c r="D222" s="258">
        <f>+((MENSYACUM!C95/MENSYACUM!C83)-1)*100</f>
        <v>-13.315537898069396</v>
      </c>
      <c r="E222" s="258">
        <f>+((MENSYACUM!D95/MENSYACUM!D83)-1)*100</f>
        <v>-30.88304368248004</v>
      </c>
      <c r="F222" s="258">
        <f>+((MENSYACUM!E95/MENSYACUM!E83)-1)*100</f>
        <v>-32.400430570505925</v>
      </c>
      <c r="G222" s="258">
        <f>+((MENSYACUM!F95/MENSYACUM!F83)-1)*100</f>
        <v>0.5561515339018053</v>
      </c>
      <c r="H222" s="258">
        <f>+((MENSYACUM!G95/MENSYACUM!G83)-1)*100</f>
        <v>4.308638737213588</v>
      </c>
      <c r="I222" s="258">
        <f>+((MENSYACUM!H95/MENSYACUM!H83)-1)*100</f>
        <v>-32.48730964467005</v>
      </c>
      <c r="J222" s="258">
        <f>+((MENSYACUM!I95/MENSYACUM!I83)-1)*100</f>
        <v>-5.519887794792854</v>
      </c>
      <c r="K222" s="258">
        <f>+((MENSYACUM!J95/MENSYACUM!J83)-1)*100</f>
        <v>-6.851906881464808</v>
      </c>
      <c r="L222" s="258">
        <f>+((MENSYACUM!K95/MENSYACUM!K83)-1)*100</f>
        <v>-17.658477964456576</v>
      </c>
      <c r="M222" s="258">
        <f>+((MENSYACUM!L95/MENSYACUM!L83)-1)*100</f>
        <v>-27.098176548725995</v>
      </c>
      <c r="N222" s="258">
        <f>+((MENSYACUM!M95/MENSYACUM!M83)-1)*100</f>
        <v>-6.692868238333394</v>
      </c>
      <c r="O222" s="258">
        <f>+((MENSYACUM!N95/MENSYACUM!N83)-1)*100</f>
        <v>-0.8715558837357196</v>
      </c>
      <c r="P222" s="258">
        <f>+((MENSYACUM!O95/MENSYACUM!O83)-1)*100</f>
        <v>-5.832585565953085</v>
      </c>
    </row>
    <row r="223" spans="1:16" ht="15.75" customHeight="1">
      <c r="A223" s="178"/>
      <c r="B223" s="257" t="s">
        <v>37</v>
      </c>
      <c r="C223" s="258">
        <f>+((MENSYACUM!B96/MENSYACUM!B84)-1)*100</f>
        <v>0.2616814904917497</v>
      </c>
      <c r="D223" s="258">
        <f>+((MENSYACUM!C96/MENSYACUM!C84)-1)*100</f>
        <v>-19.447132833293</v>
      </c>
      <c r="E223" s="258">
        <f>+((MENSYACUM!D96/MENSYACUM!D84)-1)*100</f>
        <v>-26.95185831878273</v>
      </c>
      <c r="F223" s="258">
        <f>+((MENSYACUM!E96/MENSYACUM!E84)-1)*100</f>
        <v>-34.033149171270715</v>
      </c>
      <c r="G223" s="258">
        <f>+((MENSYACUM!F96/MENSYACUM!F84)-1)*100</f>
        <v>1.8783841550299218</v>
      </c>
      <c r="H223" s="258">
        <f>+((MENSYACUM!G96/MENSYACUM!G84)-1)*100</f>
        <v>3.2547238196491524</v>
      </c>
      <c r="I223" s="258">
        <f>+((MENSYACUM!H96/MENSYACUM!H84)-1)*100</f>
        <v>-13.684210526315798</v>
      </c>
      <c r="J223" s="258">
        <f>+((MENSYACUM!I96/MENSYACUM!I84)-1)*100</f>
        <v>6.325708246729844</v>
      </c>
      <c r="K223" s="258">
        <f>+((MENSYACUM!J96/MENSYACUM!J84)-1)*100</f>
        <v>2.5620937887718354</v>
      </c>
      <c r="L223" s="258">
        <f>+((MENSYACUM!K96/MENSYACUM!K84)-1)*100</f>
        <v>-13.20151136541966</v>
      </c>
      <c r="M223" s="258">
        <f>+((MENSYACUM!L96/MENSYACUM!L84)-1)*100</f>
        <v>-23.577334630350187</v>
      </c>
      <c r="N223" s="258">
        <f>+((MENSYACUM!M96/MENSYACUM!M84)-1)*100</f>
        <v>4.491865558776609</v>
      </c>
      <c r="O223" s="258">
        <f>+((MENSYACUM!N96/MENSYACUM!N84)-1)*100</f>
        <v>15.614067273408905</v>
      </c>
      <c r="P223" s="258">
        <f>+((MENSYACUM!O96/MENSYACUM!O84)-1)*100</f>
        <v>3.047742286998578</v>
      </c>
    </row>
    <row r="224" spans="1:16" ht="15.75" customHeight="1">
      <c r="A224" s="178"/>
      <c r="B224" s="257" t="s">
        <v>38</v>
      </c>
      <c r="C224" s="258">
        <f>+((MENSYACUM!B97/MENSYACUM!B85)-1)*100</f>
        <v>-13.356492761368822</v>
      </c>
      <c r="D224" s="258">
        <f>+((MENSYACUM!C97/MENSYACUM!C85)-1)*100</f>
        <v>-23.09874135791525</v>
      </c>
      <c r="E224" s="258">
        <f>+((MENSYACUM!D97/MENSYACUM!D85)-1)*100</f>
        <v>-37.843731072077524</v>
      </c>
      <c r="F224" s="258">
        <f>+((MENSYACUM!E97/MENSYACUM!E85)-1)*100</f>
        <v>-28.381962864721476</v>
      </c>
      <c r="G224" s="258">
        <f>+((MENSYACUM!F97/MENSYACUM!F85)-1)*100</f>
        <v>-14.693411870837647</v>
      </c>
      <c r="H224" s="258">
        <f>+((MENSYACUM!G97/MENSYACUM!G85)-1)*100</f>
        <v>7.8096327542241495</v>
      </c>
      <c r="I224" s="258">
        <f>+((MENSYACUM!H97/MENSYACUM!H85)-1)*100</f>
        <v>-15.094339622641506</v>
      </c>
      <c r="J224" s="258">
        <f>+((MENSYACUM!I97/MENSYACUM!I85)-1)*100</f>
        <v>-1.9772604463374477</v>
      </c>
      <c r="K224" s="258">
        <f>+((MENSYACUM!J97/MENSYACUM!J85)-1)*100</f>
        <v>-0.0474565470750532</v>
      </c>
      <c r="L224" s="258">
        <f>+((MENSYACUM!K97/MENSYACUM!K85)-1)*100</f>
        <v>-22.71890675937398</v>
      </c>
      <c r="M224" s="258">
        <f>+((MENSYACUM!L97/MENSYACUM!L85)-1)*100</f>
        <v>-11.210907910399314</v>
      </c>
      <c r="N224" s="258">
        <f>+((MENSYACUM!M97/MENSYACUM!M85)-1)*100</f>
        <v>-2.7341329090843525</v>
      </c>
      <c r="O224" s="258">
        <f>+((MENSYACUM!N97/MENSYACUM!N85)-1)*100</f>
        <v>1.0391580714385729</v>
      </c>
      <c r="P224" s="258">
        <f>+((MENSYACUM!O97/MENSYACUM!O85)-1)*100</f>
        <v>-7.456910569105702</v>
      </c>
    </row>
    <row r="225" spans="1:16" ht="15.75" customHeight="1">
      <c r="A225" s="178"/>
      <c r="B225" s="257" t="s">
        <v>39</v>
      </c>
      <c r="C225" s="258">
        <f>+((MENSYACUM!B98/MENSYACUM!B86)-1)*100</f>
        <v>-4.052592732453353</v>
      </c>
      <c r="D225" s="258">
        <f>+((MENSYACUM!C98/MENSYACUM!C86)-1)*100</f>
        <v>6.260588325889427</v>
      </c>
      <c r="E225" s="258">
        <f>+((MENSYACUM!D98/MENSYACUM!D86)-1)*100</f>
        <v>-30.97147119149729</v>
      </c>
      <c r="F225" s="258">
        <f>+((MENSYACUM!E98/MENSYACUM!E86)-1)*100</f>
        <v>-25.800711743772244</v>
      </c>
      <c r="G225" s="258">
        <f>+((MENSYACUM!F98/MENSYACUM!F86)-1)*100</f>
        <v>-3.719082994982359</v>
      </c>
      <c r="H225" s="258">
        <f>+((MENSYACUM!G98/MENSYACUM!G86)-1)*100</f>
        <v>-1.7303755890893502</v>
      </c>
      <c r="I225" s="258">
        <f>+((MENSYACUM!H98/MENSYACUM!H86)-1)*100</f>
        <v>-5.109489051094885</v>
      </c>
      <c r="J225" s="258">
        <f>+((MENSYACUM!I98/MENSYACUM!I86)-1)*100</f>
        <v>-4.699207269073247</v>
      </c>
      <c r="K225" s="258">
        <f>+((MENSYACUM!J98/MENSYACUM!J86)-1)*100</f>
        <v>-1.1361626566114502</v>
      </c>
      <c r="L225" s="258">
        <f>+((MENSYACUM!K98/MENSYACUM!K86)-1)*100</f>
        <v>-15.779339318312536</v>
      </c>
      <c r="M225" s="258">
        <f>+((MENSYACUM!L98/MENSYACUM!L86)-1)*100</f>
        <v>9.274835189815867</v>
      </c>
      <c r="N225" s="258">
        <f>+((MENSYACUM!M98/MENSYACUM!M86)-1)*100</f>
        <v>-7.759397480431973</v>
      </c>
      <c r="O225" s="258">
        <f>+((MENSYACUM!N98/MENSYACUM!N86)-1)*100</f>
        <v>4.661884932646032</v>
      </c>
      <c r="P225" s="258">
        <f>+((MENSYACUM!O98/MENSYACUM!O86)-1)*100</f>
        <v>-9.899035661122246</v>
      </c>
    </row>
    <row r="226" spans="1:16" ht="15.75" customHeight="1">
      <c r="A226" s="178">
        <v>2024</v>
      </c>
      <c r="B226" s="257" t="s">
        <v>28</v>
      </c>
      <c r="C226" s="258">
        <f>+((MENSYACUM!B99/MENSYACUM!B87)-1)*100</f>
        <v>15.207946742727497</v>
      </c>
      <c r="D226" s="258">
        <f>+((MENSYACUM!C99/MENSYACUM!C87)-1)*100</f>
        <v>42.15036378334682</v>
      </c>
      <c r="E226" s="258">
        <f>+((MENSYACUM!D99/MENSYACUM!D87)-1)*100</f>
        <v>-32.393186260821004</v>
      </c>
      <c r="F226" s="258">
        <f>+((MENSYACUM!E99/MENSYACUM!E87)-1)*100</f>
        <v>-7.064555420219243</v>
      </c>
      <c r="G226" s="258">
        <f>+((MENSYACUM!F99/MENSYACUM!F87)-1)*100</f>
        <v>15.780477007538662</v>
      </c>
      <c r="H226" s="258">
        <f>+((MENSYACUM!G99/MENSYACUM!G87)-1)*100</f>
        <v>11.656702663106412</v>
      </c>
      <c r="I226" s="258">
        <f>+((MENSYACUM!H99/MENSYACUM!H87)-1)*100</f>
        <v>8.973946606625937</v>
      </c>
      <c r="J226" s="258">
        <f>+((MENSYACUM!I99/MENSYACUM!I87)-1)*100</f>
        <v>5.645391986508019</v>
      </c>
      <c r="K226" s="258">
        <f>+((MENSYACUM!J99/MENSYACUM!J87)-1)*100</f>
        <v>12.018826567379293</v>
      </c>
      <c r="L226" s="258">
        <f>+((MENSYACUM!K99/MENSYACUM!K87)-1)*100</f>
        <v>-20.922838210792726</v>
      </c>
      <c r="M226" s="258">
        <f>+((MENSYACUM!L99/MENSYACUM!L87)-1)*100</f>
        <v>6.54054054054054</v>
      </c>
      <c r="N226" s="258">
        <f>+((MENSYACUM!M99/MENSYACUM!M87)-1)*100</f>
        <v>7.050996420611533</v>
      </c>
      <c r="O226" s="258">
        <f>+((MENSYACUM!N99/MENSYACUM!N87)-1)*100</f>
        <v>0.5586058789436299</v>
      </c>
      <c r="P226" s="258">
        <f>+((MENSYACUM!O99/MENSYACUM!O87)-1)*100</f>
        <v>-4.675721043796733</v>
      </c>
    </row>
    <row r="227" spans="2:75" s="139" customFormat="1" ht="15" customHeight="1">
      <c r="B227" s="234" t="s">
        <v>51</v>
      </c>
      <c r="C227" s="194"/>
      <c r="D227" s="193"/>
      <c r="E227" s="195"/>
      <c r="F227" s="195"/>
      <c r="G227" s="195"/>
      <c r="H227" s="195"/>
      <c r="I227" s="196"/>
      <c r="J227" s="197"/>
      <c r="K227" s="193"/>
      <c r="L227" s="192"/>
      <c r="M227" s="192"/>
      <c r="N227" s="192"/>
      <c r="O227" s="192"/>
      <c r="P227" s="192"/>
      <c r="Q227" s="191"/>
      <c r="R227" s="191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</row>
    <row r="228" spans="2:75" s="139" customFormat="1" ht="9.75">
      <c r="B228" s="178"/>
      <c r="E228" s="147"/>
      <c r="F228" s="147"/>
      <c r="G228" s="147"/>
      <c r="H228" s="147"/>
      <c r="I228" s="136"/>
      <c r="J228" s="135"/>
      <c r="Q228" s="191"/>
      <c r="R228" s="191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</row>
    <row r="229" spans="2:75" s="139" customFormat="1" ht="9.75">
      <c r="B229" s="178"/>
      <c r="E229" s="147"/>
      <c r="F229" s="147"/>
      <c r="G229" s="147"/>
      <c r="H229" s="147"/>
      <c r="I229" s="136"/>
      <c r="J229" s="143"/>
      <c r="Q229" s="191"/>
      <c r="R229" s="191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</row>
    <row r="230" spans="2:75" s="139" customFormat="1" ht="9.75">
      <c r="B230" s="178"/>
      <c r="E230" s="147"/>
      <c r="F230" s="147"/>
      <c r="G230" s="147"/>
      <c r="H230" s="147"/>
      <c r="I230" s="136"/>
      <c r="J230" s="143"/>
      <c r="Q230" s="191"/>
      <c r="R230" s="191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</row>
    <row r="231" spans="2:75" s="139" customFormat="1" ht="9.75">
      <c r="B231" s="178"/>
      <c r="E231" s="147"/>
      <c r="F231" s="147"/>
      <c r="G231" s="147"/>
      <c r="H231" s="147"/>
      <c r="I231" s="136"/>
      <c r="J231" s="143"/>
      <c r="Q231" s="191"/>
      <c r="R231" s="191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</row>
    <row r="232" spans="2:75" s="139" customFormat="1" ht="9.75">
      <c r="B232" s="178"/>
      <c r="E232" s="147"/>
      <c r="F232" s="147"/>
      <c r="G232" s="147"/>
      <c r="H232" s="147"/>
      <c r="I232" s="136"/>
      <c r="J232" s="143"/>
      <c r="Q232" s="191"/>
      <c r="R232" s="191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</row>
    <row r="233" spans="2:75" s="139" customFormat="1" ht="9.75">
      <c r="B233" s="178"/>
      <c r="E233" s="147"/>
      <c r="F233" s="147"/>
      <c r="G233" s="147"/>
      <c r="H233" s="147"/>
      <c r="I233" s="136"/>
      <c r="J233" s="143"/>
      <c r="Q233" s="191"/>
      <c r="R233" s="191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</row>
    <row r="234" spans="2:75" s="139" customFormat="1" ht="9.75">
      <c r="B234" s="178"/>
      <c r="E234" s="147"/>
      <c r="F234" s="147"/>
      <c r="G234" s="147"/>
      <c r="H234" s="147"/>
      <c r="I234" s="136"/>
      <c r="J234" s="143"/>
      <c r="Q234" s="191"/>
      <c r="R234" s="191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</row>
    <row r="235" spans="2:75" s="139" customFormat="1" ht="9.75">
      <c r="B235" s="178"/>
      <c r="E235" s="147"/>
      <c r="F235" s="147"/>
      <c r="G235" s="147"/>
      <c r="H235" s="147"/>
      <c r="I235" s="136"/>
      <c r="J235" s="143"/>
      <c r="Q235" s="191"/>
      <c r="R235" s="191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</row>
    <row r="236" spans="2:75" s="139" customFormat="1" ht="9.75">
      <c r="B236" s="178"/>
      <c r="E236" s="147"/>
      <c r="F236" s="147"/>
      <c r="G236" s="147"/>
      <c r="H236" s="147"/>
      <c r="I236" s="136"/>
      <c r="J236" s="143"/>
      <c r="Q236" s="191"/>
      <c r="R236" s="191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</row>
    <row r="237" spans="2:75" s="139" customFormat="1" ht="9.75">
      <c r="B237" s="178"/>
      <c r="E237" s="147"/>
      <c r="F237" s="147"/>
      <c r="G237" s="147"/>
      <c r="H237" s="147"/>
      <c r="I237" s="136"/>
      <c r="J237" s="143"/>
      <c r="Q237" s="191"/>
      <c r="R237" s="191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</row>
    <row r="238" spans="2:75" s="139" customFormat="1" ht="9.75">
      <c r="B238" s="178"/>
      <c r="E238" s="147"/>
      <c r="F238" s="147"/>
      <c r="G238" s="147"/>
      <c r="H238" s="147"/>
      <c r="I238" s="136"/>
      <c r="J238" s="143"/>
      <c r="Q238" s="191"/>
      <c r="R238" s="191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</row>
    <row r="239" spans="2:75" s="139" customFormat="1" ht="9.75">
      <c r="B239" s="178"/>
      <c r="E239" s="147"/>
      <c r="F239" s="147"/>
      <c r="G239" s="147"/>
      <c r="H239" s="147"/>
      <c r="I239" s="136"/>
      <c r="J239" s="143"/>
      <c r="Q239" s="191"/>
      <c r="R239" s="191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</row>
    <row r="240" spans="1:188" s="140" customFormat="1" ht="9.75">
      <c r="A240" s="139"/>
      <c r="B240" s="178"/>
      <c r="C240" s="139"/>
      <c r="D240" s="139"/>
      <c r="E240" s="147"/>
      <c r="F240" s="147"/>
      <c r="G240" s="147"/>
      <c r="H240" s="147"/>
      <c r="I240" s="136"/>
      <c r="J240" s="143"/>
      <c r="K240" s="139"/>
      <c r="L240" s="139"/>
      <c r="M240" s="139"/>
      <c r="N240" s="139"/>
      <c r="O240" s="139"/>
      <c r="P240" s="139"/>
      <c r="Q240" s="191"/>
      <c r="R240" s="191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  <c r="CJ240" s="139"/>
      <c r="CK240" s="139"/>
      <c r="CL240" s="139"/>
      <c r="CM240" s="139"/>
      <c r="CN240" s="139"/>
      <c r="CO240" s="139"/>
      <c r="CP240" s="139"/>
      <c r="CQ240" s="139"/>
      <c r="CR240" s="139"/>
      <c r="CS240" s="139"/>
      <c r="CT240" s="139"/>
      <c r="CU240" s="139"/>
      <c r="CV240" s="139"/>
      <c r="CW240" s="139"/>
      <c r="CX240" s="139"/>
      <c r="CY240" s="139"/>
      <c r="CZ240" s="139"/>
      <c r="DA240" s="139"/>
      <c r="DB240" s="139"/>
      <c r="DC240" s="139"/>
      <c r="DD240" s="139"/>
      <c r="DE240" s="139"/>
      <c r="DF240" s="139"/>
      <c r="DG240" s="139"/>
      <c r="DH240" s="139"/>
      <c r="DI240" s="139"/>
      <c r="DJ240" s="139"/>
      <c r="DK240" s="139"/>
      <c r="DL240" s="139"/>
      <c r="DM240" s="139"/>
      <c r="DN240" s="139"/>
      <c r="DO240" s="139"/>
      <c r="DP240" s="139"/>
      <c r="DQ240" s="139"/>
      <c r="DR240" s="139"/>
      <c r="DS240" s="139"/>
      <c r="DT240" s="139"/>
      <c r="DU240" s="139"/>
      <c r="DV240" s="139"/>
      <c r="DW240" s="139"/>
      <c r="DX240" s="139"/>
      <c r="DY240" s="139"/>
      <c r="DZ240" s="139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39"/>
      <c r="EK240" s="139"/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39"/>
      <c r="EX240" s="139"/>
      <c r="EY240" s="139"/>
      <c r="EZ240" s="139"/>
      <c r="FA240" s="139"/>
      <c r="FB240" s="139"/>
      <c r="FC240" s="139"/>
      <c r="FD240" s="139"/>
      <c r="FE240" s="139"/>
      <c r="FF240" s="139"/>
      <c r="FG240" s="139"/>
      <c r="FH240" s="139"/>
      <c r="FI240" s="139"/>
      <c r="FJ240" s="139"/>
      <c r="FK240" s="139"/>
      <c r="FL240" s="139"/>
      <c r="FM240" s="139"/>
      <c r="FN240" s="139"/>
      <c r="FO240" s="139"/>
      <c r="FP240" s="139"/>
      <c r="FQ240" s="139"/>
      <c r="FR240" s="139"/>
      <c r="FS240" s="139"/>
      <c r="FT240" s="139"/>
      <c r="FU240" s="139"/>
      <c r="FV240" s="139"/>
      <c r="FW240" s="139"/>
      <c r="FX240" s="139"/>
      <c r="FY240" s="139"/>
      <c r="FZ240" s="139"/>
      <c r="GA240" s="139"/>
      <c r="GB240" s="139"/>
      <c r="GC240" s="139"/>
      <c r="GD240" s="139"/>
      <c r="GE240" s="139"/>
      <c r="GF240" s="139"/>
    </row>
    <row r="241" spans="2:188" s="140" customFormat="1" ht="9.75">
      <c r="B241" s="178"/>
      <c r="C241" s="139"/>
      <c r="D241" s="139"/>
      <c r="E241" s="147"/>
      <c r="F241" s="147"/>
      <c r="G241" s="147"/>
      <c r="H241" s="147"/>
      <c r="I241" s="136"/>
      <c r="J241" s="143"/>
      <c r="K241" s="139"/>
      <c r="L241" s="139"/>
      <c r="M241" s="139"/>
      <c r="N241" s="139"/>
      <c r="O241" s="139"/>
      <c r="P241" s="139"/>
      <c r="Q241" s="191"/>
      <c r="R241" s="191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139"/>
      <c r="BY241" s="139"/>
      <c r="BZ241" s="139"/>
      <c r="CA241" s="139"/>
      <c r="CB241" s="139"/>
      <c r="CC241" s="139"/>
      <c r="CD241" s="139"/>
      <c r="CE241" s="139"/>
      <c r="CF241" s="139"/>
      <c r="CG241" s="139"/>
      <c r="CH241" s="139"/>
      <c r="CI241" s="139"/>
      <c r="CJ241" s="139"/>
      <c r="CK241" s="139"/>
      <c r="CL241" s="139"/>
      <c r="CM241" s="139"/>
      <c r="CN241" s="139"/>
      <c r="CO241" s="139"/>
      <c r="CP241" s="139"/>
      <c r="CQ241" s="139"/>
      <c r="CR241" s="139"/>
      <c r="CS241" s="139"/>
      <c r="CT241" s="139"/>
      <c r="CU241" s="139"/>
      <c r="CV241" s="139"/>
      <c r="CW241" s="139"/>
      <c r="CX241" s="139"/>
      <c r="CY241" s="139"/>
      <c r="CZ241" s="139"/>
      <c r="DA241" s="139"/>
      <c r="DB241" s="139"/>
      <c r="DC241" s="139"/>
      <c r="DD241" s="139"/>
      <c r="DE241" s="139"/>
      <c r="DF241" s="139"/>
      <c r="DG241" s="139"/>
      <c r="DH241" s="139"/>
      <c r="DI241" s="139"/>
      <c r="DJ241" s="139"/>
      <c r="DK241" s="139"/>
      <c r="DL241" s="139"/>
      <c r="DM241" s="139"/>
      <c r="DN241" s="139"/>
      <c r="DO241" s="139"/>
      <c r="DP241" s="139"/>
      <c r="DQ241" s="139"/>
      <c r="DR241" s="139"/>
      <c r="DS241" s="139"/>
      <c r="DT241" s="139"/>
      <c r="DU241" s="139"/>
      <c r="DV241" s="139"/>
      <c r="DW241" s="139"/>
      <c r="DX241" s="139"/>
      <c r="DY241" s="139"/>
      <c r="DZ241" s="139"/>
      <c r="EA241" s="139"/>
      <c r="EB241" s="139"/>
      <c r="EC241" s="139"/>
      <c r="ED241" s="139"/>
      <c r="EE241" s="139"/>
      <c r="EF241" s="139"/>
      <c r="EG241" s="139"/>
      <c r="EH241" s="139"/>
      <c r="EI241" s="139"/>
      <c r="EJ241" s="139"/>
      <c r="EK241" s="139"/>
      <c r="EL241" s="139"/>
      <c r="EM241" s="139"/>
      <c r="EN241" s="139"/>
      <c r="EO241" s="139"/>
      <c r="EP241" s="139"/>
      <c r="EQ241" s="139"/>
      <c r="ER241" s="139"/>
      <c r="ES241" s="139"/>
      <c r="ET241" s="139"/>
      <c r="EU241" s="139"/>
      <c r="EV241" s="139"/>
      <c r="EW241" s="139"/>
      <c r="EX241" s="139"/>
      <c r="EY241" s="139"/>
      <c r="EZ241" s="139"/>
      <c r="FA241" s="139"/>
      <c r="FB241" s="139"/>
      <c r="FC241" s="139"/>
      <c r="FD241" s="139"/>
      <c r="FE241" s="139"/>
      <c r="FF241" s="139"/>
      <c r="FG241" s="139"/>
      <c r="FH241" s="139"/>
      <c r="FI241" s="139"/>
      <c r="FJ241" s="139"/>
      <c r="FK241" s="139"/>
      <c r="FL241" s="139"/>
      <c r="FM241" s="139"/>
      <c r="FN241" s="139"/>
      <c r="FO241" s="139"/>
      <c r="FP241" s="139"/>
      <c r="FQ241" s="139"/>
      <c r="FR241" s="139"/>
      <c r="FS241" s="139"/>
      <c r="FT241" s="139"/>
      <c r="FU241" s="139"/>
      <c r="FV241" s="139"/>
      <c r="FW241" s="139"/>
      <c r="FX241" s="139"/>
      <c r="FY241" s="139"/>
      <c r="FZ241" s="139"/>
      <c r="GA241" s="139"/>
      <c r="GB241" s="139"/>
      <c r="GC241" s="139"/>
      <c r="GD241" s="139"/>
      <c r="GE241" s="139"/>
      <c r="GF241" s="139"/>
    </row>
    <row r="242" spans="2:188" s="140" customFormat="1" ht="9.75">
      <c r="B242" s="179"/>
      <c r="E242" s="150"/>
      <c r="F242" s="150"/>
      <c r="G242" s="150"/>
      <c r="H242" s="150"/>
      <c r="I242" s="136"/>
      <c r="J242" s="143"/>
      <c r="K242" s="139"/>
      <c r="L242" s="139"/>
      <c r="M242" s="139"/>
      <c r="N242" s="139"/>
      <c r="O242" s="139"/>
      <c r="P242" s="139"/>
      <c r="Q242" s="191"/>
      <c r="R242" s="191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139"/>
      <c r="BY242" s="139"/>
      <c r="BZ242" s="139"/>
      <c r="CA242" s="139"/>
      <c r="CB242" s="139"/>
      <c r="CC242" s="139"/>
      <c r="CD242" s="139"/>
      <c r="CE242" s="139"/>
      <c r="CF242" s="139"/>
      <c r="CG242" s="139"/>
      <c r="CH242" s="139"/>
      <c r="CI242" s="139"/>
      <c r="CJ242" s="139"/>
      <c r="CK242" s="139"/>
      <c r="CL242" s="139"/>
      <c r="CM242" s="139"/>
      <c r="CN242" s="139"/>
      <c r="CO242" s="139"/>
      <c r="CP242" s="139"/>
      <c r="CQ242" s="139"/>
      <c r="CR242" s="139"/>
      <c r="CS242" s="139"/>
      <c r="CT242" s="139"/>
      <c r="CU242" s="139"/>
      <c r="CV242" s="139"/>
      <c r="CW242" s="139"/>
      <c r="CX242" s="139"/>
      <c r="CY242" s="139"/>
      <c r="CZ242" s="139"/>
      <c r="DA242" s="139"/>
      <c r="DB242" s="139"/>
      <c r="DC242" s="139"/>
      <c r="DD242" s="139"/>
      <c r="DE242" s="139"/>
      <c r="DF242" s="139"/>
      <c r="DG242" s="139"/>
      <c r="DH242" s="139"/>
      <c r="DI242" s="139"/>
      <c r="DJ242" s="139"/>
      <c r="DK242" s="139"/>
      <c r="DL242" s="139"/>
      <c r="DM242" s="139"/>
      <c r="DN242" s="139"/>
      <c r="DO242" s="139"/>
      <c r="DP242" s="139"/>
      <c r="DQ242" s="139"/>
      <c r="DR242" s="139"/>
      <c r="DS242" s="139"/>
      <c r="DT242" s="139"/>
      <c r="DU242" s="139"/>
      <c r="DV242" s="139"/>
      <c r="DW242" s="139"/>
      <c r="DX242" s="139"/>
      <c r="DY242" s="139"/>
      <c r="DZ242" s="139"/>
      <c r="EA242" s="139"/>
      <c r="EB242" s="139"/>
      <c r="EC242" s="139"/>
      <c r="ED242" s="139"/>
      <c r="EE242" s="139"/>
      <c r="EF242" s="139"/>
      <c r="EG242" s="139"/>
      <c r="EH242" s="139"/>
      <c r="EI242" s="139"/>
      <c r="EJ242" s="139"/>
      <c r="EK242" s="139"/>
      <c r="EL242" s="139"/>
      <c r="EM242" s="139"/>
      <c r="EN242" s="139"/>
      <c r="EO242" s="139"/>
      <c r="EP242" s="139"/>
      <c r="EQ242" s="139"/>
      <c r="ER242" s="139"/>
      <c r="ES242" s="139"/>
      <c r="ET242" s="139"/>
      <c r="EU242" s="139"/>
      <c r="EV242" s="139"/>
      <c r="EW242" s="139"/>
      <c r="EX242" s="139"/>
      <c r="EY242" s="139"/>
      <c r="EZ242" s="139"/>
      <c r="FA242" s="139"/>
      <c r="FB242" s="139"/>
      <c r="FC242" s="139"/>
      <c r="FD242" s="139"/>
      <c r="FE242" s="139"/>
      <c r="FF242" s="139"/>
      <c r="FG242" s="139"/>
      <c r="FH242" s="139"/>
      <c r="FI242" s="139"/>
      <c r="FJ242" s="139"/>
      <c r="FK242" s="139"/>
      <c r="FL242" s="139"/>
      <c r="FM242" s="139"/>
      <c r="FN242" s="139"/>
      <c r="FO242" s="139"/>
      <c r="FP242" s="139"/>
      <c r="FQ242" s="139"/>
      <c r="FR242" s="139"/>
      <c r="FS242" s="139"/>
      <c r="FT242" s="139"/>
      <c r="FU242" s="139"/>
      <c r="FV242" s="139"/>
      <c r="FW242" s="139"/>
      <c r="FX242" s="139"/>
      <c r="FY242" s="139"/>
      <c r="FZ242" s="139"/>
      <c r="GA242" s="139"/>
      <c r="GB242" s="139"/>
      <c r="GC242" s="139"/>
      <c r="GD242" s="139"/>
      <c r="GE242" s="139"/>
      <c r="GF242" s="139"/>
    </row>
    <row r="243" spans="2:188" s="140" customFormat="1" ht="9.75">
      <c r="B243" s="179"/>
      <c r="E243" s="150"/>
      <c r="F243" s="150"/>
      <c r="G243" s="150"/>
      <c r="H243" s="150"/>
      <c r="I243" s="136"/>
      <c r="J243" s="143"/>
      <c r="K243" s="139"/>
      <c r="L243" s="139"/>
      <c r="M243" s="139"/>
      <c r="N243" s="139"/>
      <c r="O243" s="139"/>
      <c r="P243" s="139"/>
      <c r="Q243" s="191"/>
      <c r="R243" s="191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139"/>
      <c r="BY243" s="139"/>
      <c r="BZ243" s="139"/>
      <c r="CA243" s="139"/>
      <c r="CB243" s="139"/>
      <c r="CC243" s="139"/>
      <c r="CD243" s="139"/>
      <c r="CE243" s="139"/>
      <c r="CF243" s="139"/>
      <c r="CG243" s="139"/>
      <c r="CH243" s="139"/>
      <c r="CI243" s="139"/>
      <c r="CJ243" s="139"/>
      <c r="CK243" s="139"/>
      <c r="CL243" s="139"/>
      <c r="CM243" s="139"/>
      <c r="CN243" s="139"/>
      <c r="CO243" s="139"/>
      <c r="CP243" s="139"/>
      <c r="CQ243" s="139"/>
      <c r="CR243" s="139"/>
      <c r="CS243" s="139"/>
      <c r="CT243" s="139"/>
      <c r="CU243" s="139"/>
      <c r="CV243" s="139"/>
      <c r="CW243" s="139"/>
      <c r="CX243" s="139"/>
      <c r="CY243" s="139"/>
      <c r="CZ243" s="139"/>
      <c r="DA243" s="139"/>
      <c r="DB243" s="139"/>
      <c r="DC243" s="139"/>
      <c r="DD243" s="139"/>
      <c r="DE243" s="139"/>
      <c r="DF243" s="139"/>
      <c r="DG243" s="139"/>
      <c r="DH243" s="139"/>
      <c r="DI243" s="139"/>
      <c r="DJ243" s="139"/>
      <c r="DK243" s="139"/>
      <c r="DL243" s="139"/>
      <c r="DM243" s="139"/>
      <c r="DN243" s="139"/>
      <c r="DO243" s="139"/>
      <c r="DP243" s="139"/>
      <c r="DQ243" s="139"/>
      <c r="DR243" s="139"/>
      <c r="DS243" s="139"/>
      <c r="DT243" s="139"/>
      <c r="DU243" s="139"/>
      <c r="DV243" s="139"/>
      <c r="DW243" s="139"/>
      <c r="DX243" s="139"/>
      <c r="DY243" s="139"/>
      <c r="DZ243" s="139"/>
      <c r="EA243" s="139"/>
      <c r="EB243" s="139"/>
      <c r="EC243" s="139"/>
      <c r="ED243" s="139"/>
      <c r="EE243" s="139"/>
      <c r="EF243" s="139"/>
      <c r="EG243" s="139"/>
      <c r="EH243" s="139"/>
      <c r="EI243" s="139"/>
      <c r="EJ243" s="139"/>
      <c r="EK243" s="139"/>
      <c r="EL243" s="139"/>
      <c r="EM243" s="139"/>
      <c r="EN243" s="139"/>
      <c r="EO243" s="139"/>
      <c r="EP243" s="139"/>
      <c r="EQ243" s="139"/>
      <c r="ER243" s="139"/>
      <c r="ES243" s="139"/>
      <c r="ET243" s="139"/>
      <c r="EU243" s="139"/>
      <c r="EV243" s="139"/>
      <c r="EW243" s="139"/>
      <c r="EX243" s="139"/>
      <c r="EY243" s="139"/>
      <c r="EZ243" s="139"/>
      <c r="FA243" s="139"/>
      <c r="FB243" s="139"/>
      <c r="FC243" s="139"/>
      <c r="FD243" s="139"/>
      <c r="FE243" s="139"/>
      <c r="FF243" s="139"/>
      <c r="FG243" s="139"/>
      <c r="FH243" s="139"/>
      <c r="FI243" s="139"/>
      <c r="FJ243" s="139"/>
      <c r="FK243" s="139"/>
      <c r="FL243" s="139"/>
      <c r="FM243" s="139"/>
      <c r="FN243" s="139"/>
      <c r="FO243" s="139"/>
      <c r="FP243" s="139"/>
      <c r="FQ243" s="139"/>
      <c r="FR243" s="139"/>
      <c r="FS243" s="139"/>
      <c r="FT243" s="139"/>
      <c r="FU243" s="139"/>
      <c r="FV243" s="139"/>
      <c r="FW243" s="139"/>
      <c r="FX243" s="139"/>
      <c r="FY243" s="139"/>
      <c r="FZ243" s="139"/>
      <c r="GA243" s="139"/>
      <c r="GB243" s="139"/>
      <c r="GC243" s="139"/>
      <c r="GD243" s="139"/>
      <c r="GE243" s="139"/>
      <c r="GF243" s="139"/>
    </row>
    <row r="244" spans="2:188" s="140" customFormat="1" ht="9.75">
      <c r="B244" s="179"/>
      <c r="E244" s="150"/>
      <c r="F244" s="150"/>
      <c r="G244" s="150"/>
      <c r="H244" s="150"/>
      <c r="I244" s="136"/>
      <c r="J244" s="143"/>
      <c r="K244" s="139"/>
      <c r="L244" s="139"/>
      <c r="M244" s="139"/>
      <c r="N244" s="139"/>
      <c r="O244" s="139"/>
      <c r="P244" s="139"/>
      <c r="Q244" s="191"/>
      <c r="R244" s="191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139"/>
      <c r="BY244" s="139"/>
      <c r="BZ244" s="139"/>
      <c r="CA244" s="139"/>
      <c r="CB244" s="139"/>
      <c r="CC244" s="139"/>
      <c r="CD244" s="139"/>
      <c r="CE244" s="139"/>
      <c r="CF244" s="139"/>
      <c r="CG244" s="139"/>
      <c r="CH244" s="139"/>
      <c r="CI244" s="139"/>
      <c r="CJ244" s="139"/>
      <c r="CK244" s="139"/>
      <c r="CL244" s="139"/>
      <c r="CM244" s="139"/>
      <c r="CN244" s="139"/>
      <c r="CO244" s="139"/>
      <c r="CP244" s="139"/>
      <c r="CQ244" s="139"/>
      <c r="CR244" s="139"/>
      <c r="CS244" s="139"/>
      <c r="CT244" s="139"/>
      <c r="CU244" s="139"/>
      <c r="CV244" s="139"/>
      <c r="CW244" s="139"/>
      <c r="CX244" s="139"/>
      <c r="CY244" s="139"/>
      <c r="CZ244" s="139"/>
      <c r="DA244" s="139"/>
      <c r="DB244" s="139"/>
      <c r="DC244" s="139"/>
      <c r="DD244" s="139"/>
      <c r="DE244" s="139"/>
      <c r="DF244" s="139"/>
      <c r="DG244" s="139"/>
      <c r="DH244" s="139"/>
      <c r="DI244" s="139"/>
      <c r="DJ244" s="139"/>
      <c r="DK244" s="139"/>
      <c r="DL244" s="139"/>
      <c r="DM244" s="139"/>
      <c r="DN244" s="139"/>
      <c r="DO244" s="139"/>
      <c r="DP244" s="139"/>
      <c r="DQ244" s="139"/>
      <c r="DR244" s="139"/>
      <c r="DS244" s="139"/>
      <c r="DT244" s="139"/>
      <c r="DU244" s="139"/>
      <c r="DV244" s="139"/>
      <c r="DW244" s="139"/>
      <c r="DX244" s="139"/>
      <c r="DY244" s="139"/>
      <c r="DZ244" s="139"/>
      <c r="EA244" s="139"/>
      <c r="EB244" s="139"/>
      <c r="EC244" s="139"/>
      <c r="ED244" s="139"/>
      <c r="EE244" s="139"/>
      <c r="EF244" s="139"/>
      <c r="EG244" s="139"/>
      <c r="EH244" s="139"/>
      <c r="EI244" s="139"/>
      <c r="EJ244" s="139"/>
      <c r="EK244" s="139"/>
      <c r="EL244" s="139"/>
      <c r="EM244" s="139"/>
      <c r="EN244" s="139"/>
      <c r="EO244" s="139"/>
      <c r="EP244" s="139"/>
      <c r="EQ244" s="139"/>
      <c r="ER244" s="139"/>
      <c r="ES244" s="139"/>
      <c r="ET244" s="139"/>
      <c r="EU244" s="139"/>
      <c r="EV244" s="139"/>
      <c r="EW244" s="139"/>
      <c r="EX244" s="139"/>
      <c r="EY244" s="139"/>
      <c r="EZ244" s="139"/>
      <c r="FA244" s="139"/>
      <c r="FB244" s="139"/>
      <c r="FC244" s="139"/>
      <c r="FD244" s="139"/>
      <c r="FE244" s="139"/>
      <c r="FF244" s="139"/>
      <c r="FG244" s="139"/>
      <c r="FH244" s="139"/>
      <c r="FI244" s="139"/>
      <c r="FJ244" s="139"/>
      <c r="FK244" s="139"/>
      <c r="FL244" s="139"/>
      <c r="FM244" s="139"/>
      <c r="FN244" s="139"/>
      <c r="FO244" s="139"/>
      <c r="FP244" s="139"/>
      <c r="FQ244" s="139"/>
      <c r="FR244" s="139"/>
      <c r="FS244" s="139"/>
      <c r="FT244" s="139"/>
      <c r="FU244" s="139"/>
      <c r="FV244" s="139"/>
      <c r="FW244" s="139"/>
      <c r="FX244" s="139"/>
      <c r="FY244" s="139"/>
      <c r="FZ244" s="139"/>
      <c r="GA244" s="139"/>
      <c r="GB244" s="139"/>
      <c r="GC244" s="139"/>
      <c r="GD244" s="139"/>
      <c r="GE244" s="139"/>
      <c r="GF244" s="139"/>
    </row>
    <row r="245" spans="2:188" s="140" customFormat="1" ht="9.75">
      <c r="B245" s="179"/>
      <c r="E245" s="150"/>
      <c r="F245" s="150"/>
      <c r="G245" s="150"/>
      <c r="H245" s="150"/>
      <c r="I245" s="136"/>
      <c r="J245" s="143"/>
      <c r="K245" s="139"/>
      <c r="L245" s="139"/>
      <c r="M245" s="139"/>
      <c r="N245" s="139"/>
      <c r="O245" s="139"/>
      <c r="P245" s="139"/>
      <c r="Q245" s="191"/>
      <c r="R245" s="191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139"/>
      <c r="BY245" s="139"/>
      <c r="BZ245" s="139"/>
      <c r="CA245" s="139"/>
      <c r="CB245" s="139"/>
      <c r="CC245" s="139"/>
      <c r="CD245" s="139"/>
      <c r="CE245" s="139"/>
      <c r="CF245" s="139"/>
      <c r="CG245" s="139"/>
      <c r="CH245" s="139"/>
      <c r="CI245" s="139"/>
      <c r="CJ245" s="139"/>
      <c r="CK245" s="139"/>
      <c r="CL245" s="139"/>
      <c r="CM245" s="139"/>
      <c r="CN245" s="139"/>
      <c r="CO245" s="139"/>
      <c r="CP245" s="139"/>
      <c r="CQ245" s="139"/>
      <c r="CR245" s="139"/>
      <c r="CS245" s="139"/>
      <c r="CT245" s="139"/>
      <c r="CU245" s="139"/>
      <c r="CV245" s="139"/>
      <c r="CW245" s="139"/>
      <c r="CX245" s="139"/>
      <c r="CY245" s="139"/>
      <c r="CZ245" s="139"/>
      <c r="DA245" s="139"/>
      <c r="DB245" s="139"/>
      <c r="DC245" s="139"/>
      <c r="DD245" s="139"/>
      <c r="DE245" s="139"/>
      <c r="DF245" s="139"/>
      <c r="DG245" s="139"/>
      <c r="DH245" s="139"/>
      <c r="DI245" s="139"/>
      <c r="DJ245" s="139"/>
      <c r="DK245" s="139"/>
      <c r="DL245" s="139"/>
      <c r="DM245" s="139"/>
      <c r="DN245" s="139"/>
      <c r="DO245" s="139"/>
      <c r="DP245" s="139"/>
      <c r="DQ245" s="139"/>
      <c r="DR245" s="139"/>
      <c r="DS245" s="139"/>
      <c r="DT245" s="139"/>
      <c r="DU245" s="139"/>
      <c r="DV245" s="139"/>
      <c r="DW245" s="139"/>
      <c r="DX245" s="139"/>
      <c r="DY245" s="139"/>
      <c r="DZ245" s="139"/>
      <c r="EA245" s="139"/>
      <c r="EB245" s="139"/>
      <c r="EC245" s="139"/>
      <c r="ED245" s="139"/>
      <c r="EE245" s="139"/>
      <c r="EF245" s="139"/>
      <c r="EG245" s="139"/>
      <c r="EH245" s="139"/>
      <c r="EI245" s="139"/>
      <c r="EJ245" s="139"/>
      <c r="EK245" s="139"/>
      <c r="EL245" s="139"/>
      <c r="EM245" s="139"/>
      <c r="EN245" s="139"/>
      <c r="EO245" s="139"/>
      <c r="EP245" s="139"/>
      <c r="EQ245" s="139"/>
      <c r="ER245" s="139"/>
      <c r="ES245" s="139"/>
      <c r="ET245" s="139"/>
      <c r="EU245" s="139"/>
      <c r="EV245" s="139"/>
      <c r="EW245" s="139"/>
      <c r="EX245" s="139"/>
      <c r="EY245" s="139"/>
      <c r="EZ245" s="139"/>
      <c r="FA245" s="139"/>
      <c r="FB245" s="139"/>
      <c r="FC245" s="139"/>
      <c r="FD245" s="139"/>
      <c r="FE245" s="139"/>
      <c r="FF245" s="139"/>
      <c r="FG245" s="139"/>
      <c r="FH245" s="139"/>
      <c r="FI245" s="139"/>
      <c r="FJ245" s="139"/>
      <c r="FK245" s="139"/>
      <c r="FL245" s="139"/>
      <c r="FM245" s="139"/>
      <c r="FN245" s="139"/>
      <c r="FO245" s="139"/>
      <c r="FP245" s="139"/>
      <c r="FQ245" s="139"/>
      <c r="FR245" s="139"/>
      <c r="FS245" s="139"/>
      <c r="FT245" s="139"/>
      <c r="FU245" s="139"/>
      <c r="FV245" s="139"/>
      <c r="FW245" s="139"/>
      <c r="FX245" s="139"/>
      <c r="FY245" s="139"/>
      <c r="FZ245" s="139"/>
      <c r="GA245" s="139"/>
      <c r="GB245" s="139"/>
      <c r="GC245" s="139"/>
      <c r="GD245" s="139"/>
      <c r="GE245" s="139"/>
      <c r="GF245" s="139"/>
    </row>
    <row r="246" spans="2:188" s="140" customFormat="1" ht="9.75">
      <c r="B246" s="179"/>
      <c r="E246" s="150"/>
      <c r="F246" s="150"/>
      <c r="G246" s="150"/>
      <c r="H246" s="150"/>
      <c r="I246" s="136"/>
      <c r="J246" s="143"/>
      <c r="K246" s="139"/>
      <c r="L246" s="139"/>
      <c r="M246" s="139"/>
      <c r="N246" s="139"/>
      <c r="O246" s="139"/>
      <c r="P246" s="139"/>
      <c r="Q246" s="191"/>
      <c r="R246" s="191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139"/>
      <c r="BY246" s="139"/>
      <c r="BZ246" s="139"/>
      <c r="CA246" s="139"/>
      <c r="CB246" s="139"/>
      <c r="CC246" s="139"/>
      <c r="CD246" s="139"/>
      <c r="CE246" s="139"/>
      <c r="CF246" s="139"/>
      <c r="CG246" s="139"/>
      <c r="CH246" s="139"/>
      <c r="CI246" s="139"/>
      <c r="CJ246" s="139"/>
      <c r="CK246" s="139"/>
      <c r="CL246" s="139"/>
      <c r="CM246" s="139"/>
      <c r="CN246" s="139"/>
      <c r="CO246" s="139"/>
      <c r="CP246" s="139"/>
      <c r="CQ246" s="139"/>
      <c r="CR246" s="139"/>
      <c r="CS246" s="139"/>
      <c r="CT246" s="139"/>
      <c r="CU246" s="139"/>
      <c r="CV246" s="139"/>
      <c r="CW246" s="139"/>
      <c r="CX246" s="139"/>
      <c r="CY246" s="139"/>
      <c r="CZ246" s="139"/>
      <c r="DA246" s="139"/>
      <c r="DB246" s="139"/>
      <c r="DC246" s="139"/>
      <c r="DD246" s="139"/>
      <c r="DE246" s="139"/>
      <c r="DF246" s="139"/>
      <c r="DG246" s="139"/>
      <c r="DH246" s="139"/>
      <c r="DI246" s="139"/>
      <c r="DJ246" s="139"/>
      <c r="DK246" s="139"/>
      <c r="DL246" s="139"/>
      <c r="DM246" s="139"/>
      <c r="DN246" s="139"/>
      <c r="DO246" s="139"/>
      <c r="DP246" s="139"/>
      <c r="DQ246" s="139"/>
      <c r="DR246" s="139"/>
      <c r="DS246" s="139"/>
      <c r="DT246" s="139"/>
      <c r="DU246" s="139"/>
      <c r="DV246" s="139"/>
      <c r="DW246" s="139"/>
      <c r="DX246" s="139"/>
      <c r="DY246" s="139"/>
      <c r="DZ246" s="139"/>
      <c r="EA246" s="139"/>
      <c r="EB246" s="139"/>
      <c r="EC246" s="139"/>
      <c r="ED246" s="139"/>
      <c r="EE246" s="139"/>
      <c r="EF246" s="139"/>
      <c r="EG246" s="139"/>
      <c r="EH246" s="139"/>
      <c r="EI246" s="139"/>
      <c r="EJ246" s="139"/>
      <c r="EK246" s="139"/>
      <c r="EL246" s="139"/>
      <c r="EM246" s="139"/>
      <c r="EN246" s="139"/>
      <c r="EO246" s="139"/>
      <c r="EP246" s="139"/>
      <c r="EQ246" s="139"/>
      <c r="ER246" s="139"/>
      <c r="ES246" s="139"/>
      <c r="ET246" s="139"/>
      <c r="EU246" s="139"/>
      <c r="EV246" s="139"/>
      <c r="EW246" s="139"/>
      <c r="EX246" s="139"/>
      <c r="EY246" s="139"/>
      <c r="EZ246" s="139"/>
      <c r="FA246" s="139"/>
      <c r="FB246" s="139"/>
      <c r="FC246" s="139"/>
      <c r="FD246" s="139"/>
      <c r="FE246" s="139"/>
      <c r="FF246" s="139"/>
      <c r="FG246" s="139"/>
      <c r="FH246" s="139"/>
      <c r="FI246" s="139"/>
      <c r="FJ246" s="139"/>
      <c r="FK246" s="139"/>
      <c r="FL246" s="139"/>
      <c r="FM246" s="139"/>
      <c r="FN246" s="139"/>
      <c r="FO246" s="139"/>
      <c r="FP246" s="139"/>
      <c r="FQ246" s="139"/>
      <c r="FR246" s="139"/>
      <c r="FS246" s="139"/>
      <c r="FT246" s="139"/>
      <c r="FU246" s="139"/>
      <c r="FV246" s="139"/>
      <c r="FW246" s="139"/>
      <c r="FX246" s="139"/>
      <c r="FY246" s="139"/>
      <c r="FZ246" s="139"/>
      <c r="GA246" s="139"/>
      <c r="GB246" s="139"/>
      <c r="GC246" s="139"/>
      <c r="GD246" s="139"/>
      <c r="GE246" s="139"/>
      <c r="GF246" s="139"/>
    </row>
    <row r="247" spans="2:188" s="140" customFormat="1" ht="9.75">
      <c r="B247" s="179"/>
      <c r="E247" s="150"/>
      <c r="F247" s="150"/>
      <c r="G247" s="150"/>
      <c r="H247" s="150"/>
      <c r="I247" s="136"/>
      <c r="J247" s="143"/>
      <c r="K247" s="139"/>
      <c r="L247" s="139"/>
      <c r="M247" s="139"/>
      <c r="N247" s="139"/>
      <c r="O247" s="139"/>
      <c r="P247" s="139"/>
      <c r="Q247" s="191"/>
      <c r="R247" s="191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139"/>
      <c r="BY247" s="139"/>
      <c r="BZ247" s="139"/>
      <c r="CA247" s="139"/>
      <c r="CB247" s="139"/>
      <c r="CC247" s="139"/>
      <c r="CD247" s="139"/>
      <c r="CE247" s="139"/>
      <c r="CF247" s="139"/>
      <c r="CG247" s="139"/>
      <c r="CH247" s="139"/>
      <c r="CI247" s="139"/>
      <c r="CJ247" s="139"/>
      <c r="CK247" s="139"/>
      <c r="CL247" s="139"/>
      <c r="CM247" s="139"/>
      <c r="CN247" s="139"/>
      <c r="CO247" s="139"/>
      <c r="CP247" s="139"/>
      <c r="CQ247" s="139"/>
      <c r="CR247" s="139"/>
      <c r="CS247" s="139"/>
      <c r="CT247" s="139"/>
      <c r="CU247" s="139"/>
      <c r="CV247" s="139"/>
      <c r="CW247" s="139"/>
      <c r="CX247" s="139"/>
      <c r="CY247" s="139"/>
      <c r="CZ247" s="139"/>
      <c r="DA247" s="139"/>
      <c r="DB247" s="139"/>
      <c r="DC247" s="139"/>
      <c r="DD247" s="139"/>
      <c r="DE247" s="139"/>
      <c r="DF247" s="139"/>
      <c r="DG247" s="139"/>
      <c r="DH247" s="139"/>
      <c r="DI247" s="139"/>
      <c r="DJ247" s="139"/>
      <c r="DK247" s="139"/>
      <c r="DL247" s="139"/>
      <c r="DM247" s="139"/>
      <c r="DN247" s="139"/>
      <c r="DO247" s="139"/>
      <c r="DP247" s="139"/>
      <c r="DQ247" s="139"/>
      <c r="DR247" s="139"/>
      <c r="DS247" s="139"/>
      <c r="DT247" s="139"/>
      <c r="DU247" s="139"/>
      <c r="DV247" s="139"/>
      <c r="DW247" s="139"/>
      <c r="DX247" s="139"/>
      <c r="DY247" s="139"/>
      <c r="DZ247" s="139"/>
      <c r="EA247" s="139"/>
      <c r="EB247" s="139"/>
      <c r="EC247" s="139"/>
      <c r="ED247" s="139"/>
      <c r="EE247" s="139"/>
      <c r="EF247" s="139"/>
      <c r="EG247" s="139"/>
      <c r="EH247" s="139"/>
      <c r="EI247" s="139"/>
      <c r="EJ247" s="139"/>
      <c r="EK247" s="139"/>
      <c r="EL247" s="139"/>
      <c r="EM247" s="139"/>
      <c r="EN247" s="139"/>
      <c r="EO247" s="139"/>
      <c r="EP247" s="139"/>
      <c r="EQ247" s="139"/>
      <c r="ER247" s="139"/>
      <c r="ES247" s="139"/>
      <c r="ET247" s="139"/>
      <c r="EU247" s="139"/>
      <c r="EV247" s="139"/>
      <c r="EW247" s="139"/>
      <c r="EX247" s="139"/>
      <c r="EY247" s="139"/>
      <c r="EZ247" s="139"/>
      <c r="FA247" s="139"/>
      <c r="FB247" s="139"/>
      <c r="FC247" s="139"/>
      <c r="FD247" s="139"/>
      <c r="FE247" s="139"/>
      <c r="FF247" s="139"/>
      <c r="FG247" s="139"/>
      <c r="FH247" s="139"/>
      <c r="FI247" s="139"/>
      <c r="FJ247" s="139"/>
      <c r="FK247" s="139"/>
      <c r="FL247" s="139"/>
      <c r="FM247" s="139"/>
      <c r="FN247" s="139"/>
      <c r="FO247" s="139"/>
      <c r="FP247" s="139"/>
      <c r="FQ247" s="139"/>
      <c r="FR247" s="139"/>
      <c r="FS247" s="139"/>
      <c r="FT247" s="139"/>
      <c r="FU247" s="139"/>
      <c r="FV247" s="139"/>
      <c r="FW247" s="139"/>
      <c r="FX247" s="139"/>
      <c r="FY247" s="139"/>
      <c r="FZ247" s="139"/>
      <c r="GA247" s="139"/>
      <c r="GB247" s="139"/>
      <c r="GC247" s="139"/>
      <c r="GD247" s="139"/>
      <c r="GE247" s="139"/>
      <c r="GF247" s="139"/>
    </row>
    <row r="248" spans="1:188" s="140" customFormat="1" ht="12">
      <c r="A248"/>
      <c r="B248" s="179"/>
      <c r="E248" s="150"/>
      <c r="F248" s="150"/>
      <c r="G248" s="150"/>
      <c r="H248" s="150"/>
      <c r="I248" s="136"/>
      <c r="J248" s="143"/>
      <c r="K248" s="139"/>
      <c r="L248" s="139"/>
      <c r="M248" s="139"/>
      <c r="N248" s="139"/>
      <c r="O248" s="139"/>
      <c r="P248" s="139"/>
      <c r="Q248" s="191"/>
      <c r="R248" s="191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139"/>
      <c r="BY248" s="139"/>
      <c r="BZ248" s="139"/>
      <c r="CA248" s="139"/>
      <c r="CB248" s="139"/>
      <c r="CC248" s="139"/>
      <c r="CD248" s="139"/>
      <c r="CE248" s="139"/>
      <c r="CF248" s="139"/>
      <c r="CG248" s="139"/>
      <c r="CH248" s="139"/>
      <c r="CI248" s="139"/>
      <c r="CJ248" s="139"/>
      <c r="CK248" s="139"/>
      <c r="CL248" s="139"/>
      <c r="CM248" s="139"/>
      <c r="CN248" s="139"/>
      <c r="CO248" s="139"/>
      <c r="CP248" s="139"/>
      <c r="CQ248" s="139"/>
      <c r="CR248" s="139"/>
      <c r="CS248" s="139"/>
      <c r="CT248" s="139"/>
      <c r="CU248" s="139"/>
      <c r="CV248" s="139"/>
      <c r="CW248" s="139"/>
      <c r="CX248" s="139"/>
      <c r="CY248" s="139"/>
      <c r="CZ248" s="139"/>
      <c r="DA248" s="139"/>
      <c r="DB248" s="139"/>
      <c r="DC248" s="139"/>
      <c r="DD248" s="139"/>
      <c r="DE248" s="139"/>
      <c r="DF248" s="139"/>
      <c r="DG248" s="139"/>
      <c r="DH248" s="139"/>
      <c r="DI248" s="139"/>
      <c r="DJ248" s="139"/>
      <c r="DK248" s="139"/>
      <c r="DL248" s="139"/>
      <c r="DM248" s="139"/>
      <c r="DN248" s="139"/>
      <c r="DO248" s="139"/>
      <c r="DP248" s="139"/>
      <c r="DQ248" s="139"/>
      <c r="DR248" s="139"/>
      <c r="DS248" s="139"/>
      <c r="DT248" s="139"/>
      <c r="DU248" s="139"/>
      <c r="DV248" s="139"/>
      <c r="DW248" s="139"/>
      <c r="DX248" s="139"/>
      <c r="DY248" s="139"/>
      <c r="DZ248" s="139"/>
      <c r="EA248" s="139"/>
      <c r="EB248" s="139"/>
      <c r="EC248" s="139"/>
      <c r="ED248" s="139"/>
      <c r="EE248" s="139"/>
      <c r="EF248" s="139"/>
      <c r="EG248" s="139"/>
      <c r="EH248" s="139"/>
      <c r="EI248" s="139"/>
      <c r="EJ248" s="139"/>
      <c r="EK248" s="139"/>
      <c r="EL248" s="139"/>
      <c r="EM248" s="139"/>
      <c r="EN248" s="139"/>
      <c r="EO248" s="139"/>
      <c r="EP248" s="139"/>
      <c r="EQ248" s="139"/>
      <c r="ER248" s="139"/>
      <c r="ES248" s="139"/>
      <c r="ET248" s="139"/>
      <c r="EU248" s="139"/>
      <c r="EV248" s="139"/>
      <c r="EW248" s="139"/>
      <c r="EX248" s="139"/>
      <c r="EY248" s="139"/>
      <c r="EZ248" s="139"/>
      <c r="FA248" s="139"/>
      <c r="FB248" s="139"/>
      <c r="FC248" s="139"/>
      <c r="FD248" s="139"/>
      <c r="FE248" s="139"/>
      <c r="FF248" s="139"/>
      <c r="FG248" s="139"/>
      <c r="FH248" s="139"/>
      <c r="FI248" s="139"/>
      <c r="FJ248" s="139"/>
      <c r="FK248" s="139"/>
      <c r="FL248" s="139"/>
      <c r="FM248" s="139"/>
      <c r="FN248" s="139"/>
      <c r="FO248" s="139"/>
      <c r="FP248" s="139"/>
      <c r="FQ248" s="139"/>
      <c r="FR248" s="139"/>
      <c r="FS248" s="139"/>
      <c r="FT248" s="139"/>
      <c r="FU248" s="139"/>
      <c r="FV248" s="139"/>
      <c r="FW248" s="139"/>
      <c r="FX248" s="139"/>
      <c r="FY248" s="139"/>
      <c r="FZ248" s="139"/>
      <c r="GA248" s="139"/>
      <c r="GB248" s="139"/>
      <c r="GC248" s="139"/>
      <c r="GD248" s="139"/>
      <c r="GE248" s="139"/>
      <c r="GF248" s="139"/>
    </row>
    <row r="249" spans="5:8" ht="12">
      <c r="E249" s="95"/>
      <c r="F249" s="95"/>
      <c r="G249" s="95"/>
      <c r="H249" s="95"/>
    </row>
  </sheetData>
  <sheetProtection/>
  <mergeCells count="33">
    <mergeCell ref="A1:G1"/>
    <mergeCell ref="C2:I2"/>
    <mergeCell ref="A2:B3"/>
    <mergeCell ref="J2:P2"/>
    <mergeCell ref="A18:B18"/>
    <mergeCell ref="A21:B21"/>
    <mergeCell ref="A11:B11"/>
    <mergeCell ref="A12:B12"/>
    <mergeCell ref="A4:B4"/>
    <mergeCell ref="A5:B5"/>
    <mergeCell ref="C132:P132"/>
    <mergeCell ref="A130:B131"/>
    <mergeCell ref="C130:I130"/>
    <mergeCell ref="J130:P130"/>
    <mergeCell ref="A10:B10"/>
    <mergeCell ref="A129:G129"/>
    <mergeCell ref="A19:B19"/>
    <mergeCell ref="A20:B20"/>
    <mergeCell ref="A17:B17"/>
    <mergeCell ref="U2:Z2"/>
    <mergeCell ref="U3:V3"/>
    <mergeCell ref="W3:X3"/>
    <mergeCell ref="Y3:Z3"/>
    <mergeCell ref="A6:B6"/>
    <mergeCell ref="A7:B7"/>
    <mergeCell ref="A8:B8"/>
    <mergeCell ref="A9:B9"/>
    <mergeCell ref="A23:B23"/>
    <mergeCell ref="A22:B22"/>
    <mergeCell ref="A14:B14"/>
    <mergeCell ref="A15:B15"/>
    <mergeCell ref="A16:B16"/>
    <mergeCell ref="A13:B13"/>
  </mergeCells>
  <printOptions/>
  <pageMargins left="0.7086614173228347" right="0.3937007874015748" top="0.4724409448818898" bottom="0.5905511811023623" header="0.4724409448818898" footer="0.5118110236220472"/>
  <pageSetup fitToHeight="2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M130"/>
  <sheetViews>
    <sheetView view="pageBreakPreview" zoomScale="98" zoomScaleSheetLayoutView="98" zoomScalePageLayoutView="0" workbookViewId="0" topLeftCell="A1">
      <pane xSplit="1" ySplit="2" topLeftCell="B7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86" sqref="K86"/>
    </sheetView>
  </sheetViews>
  <sheetFormatPr defaultColWidth="9.625" defaultRowHeight="12.75"/>
  <cols>
    <col min="1" max="1" width="5.125" style="8" customWidth="1"/>
    <col min="2" max="2" width="8.625" style="100" customWidth="1"/>
    <col min="3" max="3" width="6.625" style="100" customWidth="1"/>
    <col min="4" max="4" width="7.00390625" style="100" customWidth="1"/>
    <col min="5" max="5" width="10.625" style="100" customWidth="1"/>
    <col min="6" max="6" width="7.625" style="100" customWidth="1"/>
    <col min="7" max="7" width="10.375" style="100" customWidth="1"/>
    <col min="8" max="8" width="6.00390625" style="100" bestFit="1" customWidth="1"/>
    <col min="9" max="9" width="8.125" style="83" customWidth="1"/>
    <col min="10" max="10" width="11.875" style="82" customWidth="1"/>
    <col min="11" max="11" width="7.375" style="83" customWidth="1"/>
    <col min="12" max="12" width="7.50390625" style="83" customWidth="1"/>
    <col min="13" max="13" width="9.00390625" style="83" customWidth="1"/>
    <col min="14" max="14" width="13.375" style="83" customWidth="1"/>
    <col min="15" max="15" width="6.50390625" style="83" customWidth="1"/>
    <col min="16" max="16" width="10.00390625" style="8" customWidth="1"/>
    <col min="17" max="17" width="7.50390625" style="23" customWidth="1"/>
    <col min="18" max="18" width="7.125" style="23" customWidth="1"/>
    <col min="19" max="19" width="9.875" style="23" bestFit="1" customWidth="1"/>
    <col min="20" max="21" width="8.375" style="23" customWidth="1"/>
    <col min="22" max="22" width="8.375" style="8" customWidth="1"/>
    <col min="23" max="23" width="10.125" style="8" customWidth="1"/>
    <col min="24" max="24" width="8.875" style="8" customWidth="1"/>
    <col min="25" max="25" width="8.50390625" style="8" customWidth="1"/>
    <col min="26" max="26" width="9.125" style="8" customWidth="1"/>
    <col min="27" max="28" width="9.50390625" style="8" customWidth="1"/>
    <col min="29" max="29" width="7.625" style="8" customWidth="1"/>
    <col min="30" max="30" width="6.875" style="8" customWidth="1"/>
    <col min="31" max="31" width="9.625" style="8" customWidth="1"/>
    <col min="32" max="32" width="8.50390625" style="8" customWidth="1"/>
    <col min="33" max="34" width="9.625" style="8" customWidth="1"/>
    <col min="35" max="35" width="10.00390625" style="8" customWidth="1"/>
    <col min="36" max="37" width="9.625" style="8" customWidth="1"/>
    <col min="38" max="38" width="18.50390625" style="8" customWidth="1"/>
    <col min="39" max="39" width="9.125" style="8" customWidth="1"/>
    <col min="40" max="16384" width="9.625" style="8" customWidth="1"/>
  </cols>
  <sheetData>
    <row r="1" spans="1:32" ht="24.75" customHeight="1" thickBot="1">
      <c r="A1" s="4" t="s">
        <v>19</v>
      </c>
      <c r="B1" s="106"/>
      <c r="C1" s="106"/>
      <c r="D1" s="106"/>
      <c r="E1" s="106"/>
      <c r="F1" s="106"/>
      <c r="G1" s="106"/>
      <c r="H1" s="106"/>
      <c r="I1" s="4"/>
      <c r="J1" s="4"/>
      <c r="K1" s="4"/>
      <c r="L1" s="4"/>
      <c r="M1" s="4"/>
      <c r="N1" s="4"/>
      <c r="O1" s="4"/>
      <c r="P1" s="279" t="s">
        <v>47</v>
      </c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1"/>
      <c r="AF1" s="48" t="s">
        <v>18</v>
      </c>
    </row>
    <row r="2" spans="1:39" ht="55.5" customHeight="1">
      <c r="A2" s="5"/>
      <c r="B2" s="107" t="s">
        <v>55</v>
      </c>
      <c r="C2" s="108" t="s">
        <v>11</v>
      </c>
      <c r="D2" s="108" t="s">
        <v>12</v>
      </c>
      <c r="E2" s="108" t="s">
        <v>13</v>
      </c>
      <c r="F2" s="108" t="s">
        <v>14</v>
      </c>
      <c r="G2" s="221" t="s">
        <v>53</v>
      </c>
      <c r="H2" s="109" t="s">
        <v>16</v>
      </c>
      <c r="I2" s="68" t="s">
        <v>17</v>
      </c>
      <c r="J2" s="69" t="s">
        <v>11</v>
      </c>
      <c r="K2" s="69" t="s">
        <v>12</v>
      </c>
      <c r="L2" s="69" t="s">
        <v>13</v>
      </c>
      <c r="M2" s="69" t="s">
        <v>14</v>
      </c>
      <c r="N2" s="221" t="s">
        <v>54</v>
      </c>
      <c r="O2" s="70" t="s">
        <v>16</v>
      </c>
      <c r="P2" s="123" t="s">
        <v>56</v>
      </c>
      <c r="Q2" s="124" t="s">
        <v>11</v>
      </c>
      <c r="R2" s="124" t="s">
        <v>12</v>
      </c>
      <c r="S2" s="124" t="s">
        <v>13</v>
      </c>
      <c r="T2" s="124" t="s">
        <v>14</v>
      </c>
      <c r="U2" s="221" t="s">
        <v>53</v>
      </c>
      <c r="V2" s="109" t="s">
        <v>16</v>
      </c>
      <c r="W2" s="104" t="s">
        <v>17</v>
      </c>
      <c r="X2" s="105" t="s">
        <v>11</v>
      </c>
      <c r="Y2" s="105" t="s">
        <v>12</v>
      </c>
      <c r="Z2" s="105" t="s">
        <v>13</v>
      </c>
      <c r="AA2" s="105" t="s">
        <v>14</v>
      </c>
      <c r="AB2" s="221" t="s">
        <v>53</v>
      </c>
      <c r="AC2" s="70" t="s">
        <v>16</v>
      </c>
      <c r="AD2" s="70"/>
      <c r="AF2" s="6" t="s">
        <v>22</v>
      </c>
      <c r="AG2" s="7" t="s">
        <v>15</v>
      </c>
      <c r="AI2" s="7" t="s">
        <v>42</v>
      </c>
      <c r="AK2" s="51" t="s">
        <v>43</v>
      </c>
      <c r="AL2" s="7" t="s">
        <v>52</v>
      </c>
      <c r="AM2" s="69" t="s">
        <v>42</v>
      </c>
    </row>
    <row r="3" spans="1:39" s="11" customFormat="1" ht="26.25" customHeight="1">
      <c r="A3" s="10" t="s">
        <v>8</v>
      </c>
      <c r="B3" s="110">
        <f>+C3+D3+E3+F3+H3+G3</f>
        <v>29136</v>
      </c>
      <c r="C3" s="98">
        <v>1685</v>
      </c>
      <c r="D3" s="98">
        <v>642</v>
      </c>
      <c r="E3" s="98">
        <v>82</v>
      </c>
      <c r="F3" s="98">
        <v>25110</v>
      </c>
      <c r="G3" s="25">
        <v>1567</v>
      </c>
      <c r="H3" s="98">
        <v>50</v>
      </c>
      <c r="I3" s="71">
        <f>+SUM(J3:O3)</f>
        <v>551479</v>
      </c>
      <c r="J3" s="72">
        <v>48764</v>
      </c>
      <c r="K3" s="72">
        <v>7199</v>
      </c>
      <c r="L3" s="72">
        <v>702</v>
      </c>
      <c r="M3" s="72">
        <v>369705</v>
      </c>
      <c r="N3" s="26">
        <v>119996</v>
      </c>
      <c r="O3" s="72">
        <v>5113</v>
      </c>
      <c r="P3" s="99">
        <f>SUM(B$3:B3)</f>
        <v>29136</v>
      </c>
      <c r="Q3" s="98">
        <f>SUM(C$3:C3)</f>
        <v>1685</v>
      </c>
      <c r="R3" s="98">
        <f>SUM(D$3:D3)</f>
        <v>642</v>
      </c>
      <c r="S3" s="98">
        <f>SUM(E$3:E3)</f>
        <v>82</v>
      </c>
      <c r="T3" s="98">
        <f>SUM(F$3:F3)</f>
        <v>25110</v>
      </c>
      <c r="U3" s="98">
        <f>SUM(G$3:G3)</f>
        <v>1567</v>
      </c>
      <c r="V3" s="98">
        <f>SUM(H$3:H3)</f>
        <v>50</v>
      </c>
      <c r="W3" s="28">
        <f>SUM(I$3:I3)</f>
        <v>551479</v>
      </c>
      <c r="X3" s="28">
        <f>SUM(J$3:J3)</f>
        <v>48764</v>
      </c>
      <c r="Y3" s="28">
        <f>SUM(K$3:K3)</f>
        <v>7199</v>
      </c>
      <c r="Z3" s="28">
        <f>SUM(L$3:L3)</f>
        <v>702</v>
      </c>
      <c r="AA3" s="28">
        <f>SUM(M$3:M3)</f>
        <v>369705</v>
      </c>
      <c r="AB3" s="28">
        <f>SUM(N$3:N3)</f>
        <v>119996</v>
      </c>
      <c r="AC3" s="28">
        <f>SUM(O$3:O3)</f>
        <v>5113</v>
      </c>
      <c r="AD3" s="28">
        <f>+H3+F3+E3+D3+C3+G3-B3</f>
        <v>0</v>
      </c>
      <c r="AE3" s="25">
        <f>+AC3+AA3+Z3+Y3+X3-W3</f>
        <v>-119996</v>
      </c>
      <c r="AF3" s="24">
        <f aca="true" t="shared" si="0" ref="AF3:AF34">+SUM(C3:H3)</f>
        <v>29136</v>
      </c>
      <c r="AG3" s="25">
        <v>1567</v>
      </c>
      <c r="AI3" s="26">
        <v>119996</v>
      </c>
      <c r="AK3" s="27">
        <f>SUM(AF$3:AF3)</f>
        <v>29136</v>
      </c>
      <c r="AL3" s="25">
        <f>SUM(AG$3:AG3)</f>
        <v>1567</v>
      </c>
      <c r="AM3" s="28">
        <f>SUM(AI$3:AI3)</f>
        <v>119996</v>
      </c>
    </row>
    <row r="4" spans="1:39" s="11" customFormat="1" ht="12.75" customHeight="1">
      <c r="A4" s="10" t="s">
        <v>1</v>
      </c>
      <c r="B4" s="110">
        <f aca="true" t="shared" si="1" ref="B4:B67">+C4+D4+E4+F4+H4+G4</f>
        <v>27967</v>
      </c>
      <c r="C4" s="98">
        <v>1441</v>
      </c>
      <c r="D4" s="98">
        <v>715</v>
      </c>
      <c r="E4" s="98">
        <v>93</v>
      </c>
      <c r="F4" s="98">
        <v>23993</v>
      </c>
      <c r="G4" s="25">
        <v>1665</v>
      </c>
      <c r="H4" s="98">
        <v>60</v>
      </c>
      <c r="I4" s="71">
        <f aca="true" t="shared" si="2" ref="I4:I34">+SUM(J4:O4)</f>
        <v>572794</v>
      </c>
      <c r="J4" s="72">
        <v>49705</v>
      </c>
      <c r="K4" s="72">
        <v>7967</v>
      </c>
      <c r="L4" s="72">
        <v>795</v>
      </c>
      <c r="M4" s="72">
        <v>386730</v>
      </c>
      <c r="N4" s="26">
        <v>122362</v>
      </c>
      <c r="O4" s="72">
        <v>5235</v>
      </c>
      <c r="P4" s="99">
        <f>SUM(B$3:B4)</f>
        <v>57103</v>
      </c>
      <c r="Q4" s="98">
        <f>SUM(C$3:C4)</f>
        <v>3126</v>
      </c>
      <c r="R4" s="98">
        <f>SUM(D$3:D4)</f>
        <v>1357</v>
      </c>
      <c r="S4" s="98">
        <f>SUM(E$3:E4)</f>
        <v>175</v>
      </c>
      <c r="T4" s="98">
        <f>SUM(F$3:F4)</f>
        <v>49103</v>
      </c>
      <c r="U4" s="98">
        <f>SUM(G$3:G4)</f>
        <v>3232</v>
      </c>
      <c r="V4" s="98">
        <f>SUM(H$3:H4)</f>
        <v>110</v>
      </c>
      <c r="W4" s="28">
        <f>SUM(I$3:I4)</f>
        <v>1124273</v>
      </c>
      <c r="X4" s="28">
        <f>SUM(J$3:J4)</f>
        <v>98469</v>
      </c>
      <c r="Y4" s="28">
        <f>SUM(K$3:K4)</f>
        <v>15166</v>
      </c>
      <c r="Z4" s="28">
        <f>SUM(L$3:L4)</f>
        <v>1497</v>
      </c>
      <c r="AA4" s="28">
        <f>SUM(M$3:M4)</f>
        <v>756435</v>
      </c>
      <c r="AB4" s="28">
        <f>SUM(N$3:N4)</f>
        <v>242358</v>
      </c>
      <c r="AC4" s="28">
        <f>SUM(O$3:O4)</f>
        <v>10348</v>
      </c>
      <c r="AD4" s="28">
        <f aca="true" t="shared" si="3" ref="AD4:AD67">+H4+F4+E4+D4+C4+G4-B4</f>
        <v>0</v>
      </c>
      <c r="AE4" s="25">
        <f aca="true" t="shared" si="4" ref="AE4:AE67">+AC4+AA4+Z4+Y4+X4-W4</f>
        <v>-242358</v>
      </c>
      <c r="AF4" s="24">
        <f t="shared" si="0"/>
        <v>27967</v>
      </c>
      <c r="AG4" s="25">
        <v>1665</v>
      </c>
      <c r="AI4" s="26">
        <v>122362</v>
      </c>
      <c r="AK4" s="27">
        <f>SUM(AF$3:AF4)</f>
        <v>57103</v>
      </c>
      <c r="AL4" s="25">
        <f>SUM(AG$3:AG4)</f>
        <v>3232</v>
      </c>
      <c r="AM4" s="28">
        <f>SUM(AI$3:AI4)</f>
        <v>242358</v>
      </c>
    </row>
    <row r="5" spans="1:39" s="11" customFormat="1" ht="12.75" customHeight="1">
      <c r="A5" s="10" t="s">
        <v>0</v>
      </c>
      <c r="B5" s="110">
        <f t="shared" si="1"/>
        <v>29424</v>
      </c>
      <c r="C5" s="98">
        <v>1693</v>
      </c>
      <c r="D5" s="98">
        <v>1091</v>
      </c>
      <c r="E5" s="98">
        <v>123</v>
      </c>
      <c r="F5" s="98">
        <v>24933</v>
      </c>
      <c r="G5" s="25">
        <v>1527</v>
      </c>
      <c r="H5" s="98">
        <v>57</v>
      </c>
      <c r="I5" s="71">
        <f t="shared" si="2"/>
        <v>563188</v>
      </c>
      <c r="J5" s="72">
        <v>51743</v>
      </c>
      <c r="K5" s="72">
        <v>12444</v>
      </c>
      <c r="L5" s="72">
        <v>947</v>
      </c>
      <c r="M5" s="72">
        <v>365571</v>
      </c>
      <c r="N5" s="26">
        <v>127054</v>
      </c>
      <c r="O5" s="72">
        <v>5429</v>
      </c>
      <c r="P5" s="99">
        <f>SUM(B$3:B5)</f>
        <v>86527</v>
      </c>
      <c r="Q5" s="98">
        <f>SUM(C$3:C5)</f>
        <v>4819</v>
      </c>
      <c r="R5" s="98">
        <f>SUM(D$3:D5)</f>
        <v>2448</v>
      </c>
      <c r="S5" s="98">
        <f>SUM(E$3:E5)</f>
        <v>298</v>
      </c>
      <c r="T5" s="98">
        <f>SUM(F$3:F5)</f>
        <v>74036</v>
      </c>
      <c r="U5" s="98">
        <f>SUM(G$3:G5)</f>
        <v>4759</v>
      </c>
      <c r="V5" s="98">
        <f>SUM(H$3:H5)</f>
        <v>167</v>
      </c>
      <c r="W5" s="28">
        <f>SUM(I$3:I5)</f>
        <v>1687461</v>
      </c>
      <c r="X5" s="28">
        <f>SUM(J$3:J5)</f>
        <v>150212</v>
      </c>
      <c r="Y5" s="28">
        <f>SUM(K$3:K5)</f>
        <v>27610</v>
      </c>
      <c r="Z5" s="28">
        <f>SUM(L$3:L5)</f>
        <v>2444</v>
      </c>
      <c r="AA5" s="28">
        <f>SUM(M$3:M5)</f>
        <v>1122006</v>
      </c>
      <c r="AB5" s="28">
        <f>SUM(N$3:N5)</f>
        <v>369412</v>
      </c>
      <c r="AC5" s="28">
        <f>SUM(O$3:O5)</f>
        <v>15777</v>
      </c>
      <c r="AD5" s="28">
        <f t="shared" si="3"/>
        <v>0</v>
      </c>
      <c r="AE5" s="25">
        <f t="shared" si="4"/>
        <v>-369412</v>
      </c>
      <c r="AF5" s="24">
        <f t="shared" si="0"/>
        <v>29424</v>
      </c>
      <c r="AG5" s="25">
        <v>1527</v>
      </c>
      <c r="AI5" s="26">
        <v>127054</v>
      </c>
      <c r="AK5" s="27">
        <f>SUM(AF$3:AF5)</f>
        <v>86527</v>
      </c>
      <c r="AL5" s="25">
        <f>SUM(AG$3:AG5)</f>
        <v>4759</v>
      </c>
      <c r="AM5" s="28">
        <f>SUM(AI$3:AI5)</f>
        <v>369412</v>
      </c>
    </row>
    <row r="6" spans="1:39" s="11" customFormat="1" ht="12.75" customHeight="1">
      <c r="A6" s="10" t="s">
        <v>2</v>
      </c>
      <c r="B6" s="110">
        <f t="shared" si="1"/>
        <v>28339</v>
      </c>
      <c r="C6" s="98">
        <v>2124</v>
      </c>
      <c r="D6" s="98">
        <v>854</v>
      </c>
      <c r="E6" s="98">
        <v>84</v>
      </c>
      <c r="F6" s="98">
        <v>23362</v>
      </c>
      <c r="G6" s="25">
        <v>1862</v>
      </c>
      <c r="H6" s="98">
        <v>53</v>
      </c>
      <c r="I6" s="71">
        <f t="shared" si="2"/>
        <v>547026</v>
      </c>
      <c r="J6" s="72">
        <v>51240</v>
      </c>
      <c r="K6" s="72">
        <v>9778</v>
      </c>
      <c r="L6" s="72">
        <v>855</v>
      </c>
      <c r="M6" s="72">
        <v>354870</v>
      </c>
      <c r="N6" s="26">
        <v>125234</v>
      </c>
      <c r="O6" s="72">
        <v>5049</v>
      </c>
      <c r="P6" s="99">
        <f>SUM(B$3:B6)</f>
        <v>114866</v>
      </c>
      <c r="Q6" s="98">
        <f>SUM(C$3:C6)</f>
        <v>6943</v>
      </c>
      <c r="R6" s="98">
        <f>SUM(D$3:D6)</f>
        <v>3302</v>
      </c>
      <c r="S6" s="98">
        <f>SUM(E$3:E6)</f>
        <v>382</v>
      </c>
      <c r="T6" s="98">
        <f>SUM(F$3:F6)</f>
        <v>97398</v>
      </c>
      <c r="U6" s="98">
        <f>SUM(G$3:G6)</f>
        <v>6621</v>
      </c>
      <c r="V6" s="98">
        <f>SUM(H$3:H6)</f>
        <v>220</v>
      </c>
      <c r="W6" s="28">
        <f>SUM(I$3:I6)</f>
        <v>2234487</v>
      </c>
      <c r="X6" s="28">
        <f>SUM(J$3:J6)</f>
        <v>201452</v>
      </c>
      <c r="Y6" s="28">
        <f>SUM(K$3:K6)</f>
        <v>37388</v>
      </c>
      <c r="Z6" s="28">
        <f>SUM(L$3:L6)</f>
        <v>3299</v>
      </c>
      <c r="AA6" s="28">
        <f>SUM(M$3:M6)</f>
        <v>1476876</v>
      </c>
      <c r="AB6" s="28">
        <f>SUM(N$3:N6)</f>
        <v>494646</v>
      </c>
      <c r="AC6" s="28">
        <f>SUM(O$3:O6)</f>
        <v>20826</v>
      </c>
      <c r="AD6" s="28">
        <f t="shared" si="3"/>
        <v>0</v>
      </c>
      <c r="AE6" s="25">
        <f t="shared" si="4"/>
        <v>-494646</v>
      </c>
      <c r="AF6" s="24">
        <f t="shared" si="0"/>
        <v>28339</v>
      </c>
      <c r="AG6" s="25">
        <v>1862</v>
      </c>
      <c r="AI6" s="26">
        <v>125234</v>
      </c>
      <c r="AK6" s="27">
        <f>SUM(AF$3:AF6)</f>
        <v>114866</v>
      </c>
      <c r="AL6" s="25">
        <f>SUM(AG$3:AG6)</f>
        <v>6621</v>
      </c>
      <c r="AM6" s="28">
        <f>SUM(AI$3:AI6)</f>
        <v>494646</v>
      </c>
    </row>
    <row r="7" spans="1:39" s="11" customFormat="1" ht="12.75" customHeight="1">
      <c r="A7" s="10" t="s">
        <v>0</v>
      </c>
      <c r="B7" s="110">
        <f t="shared" si="1"/>
        <v>31338</v>
      </c>
      <c r="C7" s="98">
        <v>1838</v>
      </c>
      <c r="D7" s="98">
        <v>969</v>
      </c>
      <c r="E7" s="98">
        <v>90</v>
      </c>
      <c r="F7" s="98">
        <v>26580</v>
      </c>
      <c r="G7" s="25">
        <v>1805</v>
      </c>
      <c r="H7" s="98">
        <v>56</v>
      </c>
      <c r="I7" s="71">
        <f t="shared" si="2"/>
        <v>554871</v>
      </c>
      <c r="J7" s="72">
        <v>53268</v>
      </c>
      <c r="K7" s="72">
        <v>10735</v>
      </c>
      <c r="L7" s="72">
        <v>626</v>
      </c>
      <c r="M7" s="72">
        <v>353209</v>
      </c>
      <c r="N7" s="26">
        <v>131664</v>
      </c>
      <c r="O7" s="72">
        <v>5369</v>
      </c>
      <c r="P7" s="99">
        <f>SUM(B$3:B7)</f>
        <v>146204</v>
      </c>
      <c r="Q7" s="98">
        <f>SUM(C$3:C7)</f>
        <v>8781</v>
      </c>
      <c r="R7" s="98">
        <f>SUM(D$3:D7)</f>
        <v>4271</v>
      </c>
      <c r="S7" s="98">
        <f>SUM(E$3:E7)</f>
        <v>472</v>
      </c>
      <c r="T7" s="98">
        <f>SUM(F$3:F7)</f>
        <v>123978</v>
      </c>
      <c r="U7" s="98">
        <f>SUM(G$3:G7)</f>
        <v>8426</v>
      </c>
      <c r="V7" s="98">
        <f>SUM(H$3:H7)</f>
        <v>276</v>
      </c>
      <c r="W7" s="28">
        <f>SUM(I$3:I7)</f>
        <v>2789358</v>
      </c>
      <c r="X7" s="28">
        <f>SUM(J$3:J7)</f>
        <v>254720</v>
      </c>
      <c r="Y7" s="28">
        <f>SUM(K$3:K7)</f>
        <v>48123</v>
      </c>
      <c r="Z7" s="28">
        <f>SUM(L$3:L7)</f>
        <v>3925</v>
      </c>
      <c r="AA7" s="28">
        <f>SUM(M$3:M7)</f>
        <v>1830085</v>
      </c>
      <c r="AB7" s="28">
        <f>SUM(N$3:N7)</f>
        <v>626310</v>
      </c>
      <c r="AC7" s="28">
        <f>SUM(O$3:O7)</f>
        <v>26195</v>
      </c>
      <c r="AD7" s="28">
        <f t="shared" si="3"/>
        <v>0</v>
      </c>
      <c r="AE7" s="25">
        <f t="shared" si="4"/>
        <v>-626310</v>
      </c>
      <c r="AF7" s="24">
        <f t="shared" si="0"/>
        <v>31338</v>
      </c>
      <c r="AG7" s="25">
        <v>1805</v>
      </c>
      <c r="AI7" s="26">
        <v>131664</v>
      </c>
      <c r="AK7" s="27">
        <f>SUM(AF$3:AF7)</f>
        <v>146204</v>
      </c>
      <c r="AL7" s="25">
        <f>SUM(AG$3:AG7)</f>
        <v>8426</v>
      </c>
      <c r="AM7" s="28">
        <f>SUM(AI$3:AI7)</f>
        <v>626310</v>
      </c>
    </row>
    <row r="8" spans="1:39" s="11" customFormat="1" ht="12.75" customHeight="1">
      <c r="A8" s="10" t="s">
        <v>3</v>
      </c>
      <c r="B8" s="110">
        <f t="shared" si="1"/>
        <v>27229</v>
      </c>
      <c r="C8" s="98">
        <v>1735</v>
      </c>
      <c r="D8" s="98">
        <v>1077</v>
      </c>
      <c r="E8" s="98">
        <v>70</v>
      </c>
      <c r="F8" s="98">
        <v>22208</v>
      </c>
      <c r="G8" s="25">
        <v>2084</v>
      </c>
      <c r="H8" s="98">
        <v>55</v>
      </c>
      <c r="I8" s="71">
        <f t="shared" si="2"/>
        <v>528398</v>
      </c>
      <c r="J8" s="72">
        <v>54490</v>
      </c>
      <c r="K8" s="72">
        <v>11332</v>
      </c>
      <c r="L8" s="72">
        <v>629</v>
      </c>
      <c r="M8" s="72">
        <v>327917</v>
      </c>
      <c r="N8" s="26">
        <v>128744</v>
      </c>
      <c r="O8" s="72">
        <v>5286</v>
      </c>
      <c r="P8" s="99">
        <f>SUM(B$3:B8)</f>
        <v>173433</v>
      </c>
      <c r="Q8" s="98">
        <f>SUM(C$3:C8)</f>
        <v>10516</v>
      </c>
      <c r="R8" s="98">
        <f>SUM(D$3:D8)</f>
        <v>5348</v>
      </c>
      <c r="S8" s="98">
        <f>SUM(E$3:E8)</f>
        <v>542</v>
      </c>
      <c r="T8" s="98">
        <f>SUM(F$3:F8)</f>
        <v>146186</v>
      </c>
      <c r="U8" s="98">
        <f>SUM(G$3:G8)</f>
        <v>10510</v>
      </c>
      <c r="V8" s="98">
        <f>SUM(H$3:H8)</f>
        <v>331</v>
      </c>
      <c r="W8" s="28">
        <f>SUM(I$3:I8)</f>
        <v>3317756</v>
      </c>
      <c r="X8" s="28">
        <f>SUM(J$3:J8)</f>
        <v>309210</v>
      </c>
      <c r="Y8" s="28">
        <f>SUM(K$3:K8)</f>
        <v>59455</v>
      </c>
      <c r="Z8" s="28">
        <f>SUM(L$3:L8)</f>
        <v>4554</v>
      </c>
      <c r="AA8" s="28">
        <f>SUM(M$3:M8)</f>
        <v>2158002</v>
      </c>
      <c r="AB8" s="28">
        <f>SUM(N$3:N8)</f>
        <v>755054</v>
      </c>
      <c r="AC8" s="28">
        <f>SUM(O$3:O8)</f>
        <v>31481</v>
      </c>
      <c r="AD8" s="28">
        <f t="shared" si="3"/>
        <v>0</v>
      </c>
      <c r="AE8" s="25">
        <f t="shared" si="4"/>
        <v>-755054</v>
      </c>
      <c r="AF8" s="24">
        <f t="shared" si="0"/>
        <v>27229</v>
      </c>
      <c r="AG8" s="25">
        <v>2084</v>
      </c>
      <c r="AI8" s="26">
        <v>128744</v>
      </c>
      <c r="AK8" s="27">
        <f>SUM(AF$3:AF8)</f>
        <v>173433</v>
      </c>
      <c r="AL8" s="25">
        <f>SUM(AG$3:AG8)</f>
        <v>10510</v>
      </c>
      <c r="AM8" s="28">
        <f>SUM(AI$3:AI8)</f>
        <v>755054</v>
      </c>
    </row>
    <row r="9" spans="1:39" s="11" customFormat="1" ht="12.75" customHeight="1">
      <c r="A9" s="10" t="s">
        <v>3</v>
      </c>
      <c r="B9" s="110">
        <f t="shared" si="1"/>
        <v>30335</v>
      </c>
      <c r="C9" s="98">
        <v>1972</v>
      </c>
      <c r="D9" s="98">
        <v>994</v>
      </c>
      <c r="E9" s="98">
        <v>60</v>
      </c>
      <c r="F9" s="98">
        <v>25224</v>
      </c>
      <c r="G9" s="25">
        <v>2037</v>
      </c>
      <c r="H9" s="98">
        <v>48</v>
      </c>
      <c r="I9" s="71">
        <f t="shared" si="2"/>
        <v>503198</v>
      </c>
      <c r="J9" s="72">
        <v>53798</v>
      </c>
      <c r="K9" s="72">
        <v>9270</v>
      </c>
      <c r="L9" s="72">
        <v>662</v>
      </c>
      <c r="M9" s="72">
        <v>308529</v>
      </c>
      <c r="N9" s="26">
        <v>126139</v>
      </c>
      <c r="O9" s="72">
        <v>4800</v>
      </c>
      <c r="P9" s="99">
        <f>SUM(B$3:B9)</f>
        <v>203768</v>
      </c>
      <c r="Q9" s="98">
        <f>SUM(C$3:C9)</f>
        <v>12488</v>
      </c>
      <c r="R9" s="98">
        <f>SUM(D$3:D9)</f>
        <v>6342</v>
      </c>
      <c r="S9" s="98">
        <f>SUM(E$3:E9)</f>
        <v>602</v>
      </c>
      <c r="T9" s="98">
        <f>SUM(F$3:F9)</f>
        <v>171410</v>
      </c>
      <c r="U9" s="98">
        <f>SUM(G$3:G9)</f>
        <v>12547</v>
      </c>
      <c r="V9" s="98">
        <f>SUM(H$3:H9)</f>
        <v>379</v>
      </c>
      <c r="W9" s="28">
        <f>SUM(I$3:I9)</f>
        <v>3820954</v>
      </c>
      <c r="X9" s="28">
        <f>SUM(J$3:J9)</f>
        <v>363008</v>
      </c>
      <c r="Y9" s="28">
        <f>SUM(K$3:K9)</f>
        <v>68725</v>
      </c>
      <c r="Z9" s="28">
        <f>SUM(L$3:L9)</f>
        <v>5216</v>
      </c>
      <c r="AA9" s="28">
        <f>SUM(M$3:M9)</f>
        <v>2466531</v>
      </c>
      <c r="AB9" s="28">
        <f>SUM(N$3:N9)</f>
        <v>881193</v>
      </c>
      <c r="AC9" s="28">
        <f>SUM(O$3:O9)</f>
        <v>36281</v>
      </c>
      <c r="AD9" s="28">
        <f t="shared" si="3"/>
        <v>0</v>
      </c>
      <c r="AE9" s="25">
        <f t="shared" si="4"/>
        <v>-881193</v>
      </c>
      <c r="AF9" s="24">
        <f t="shared" si="0"/>
        <v>30335</v>
      </c>
      <c r="AG9" s="25">
        <v>2037</v>
      </c>
      <c r="AI9" s="26">
        <v>126139</v>
      </c>
      <c r="AK9" s="27">
        <f>SUM(AF$3:AF9)</f>
        <v>203768</v>
      </c>
      <c r="AL9" s="25">
        <f>SUM(AG$3:AG9)</f>
        <v>12547</v>
      </c>
      <c r="AM9" s="28">
        <f>SUM(AI$3:AI9)</f>
        <v>881193</v>
      </c>
    </row>
    <row r="10" spans="1:39" s="11" customFormat="1" ht="12.75" customHeight="1">
      <c r="A10" s="10" t="s">
        <v>2</v>
      </c>
      <c r="B10" s="110">
        <f t="shared" si="1"/>
        <v>30887</v>
      </c>
      <c r="C10" s="98">
        <v>2055</v>
      </c>
      <c r="D10" s="98">
        <v>1107</v>
      </c>
      <c r="E10" s="98">
        <v>60</v>
      </c>
      <c r="F10" s="98">
        <v>25636</v>
      </c>
      <c r="G10" s="25">
        <v>1977</v>
      </c>
      <c r="H10" s="98">
        <v>52</v>
      </c>
      <c r="I10" s="71">
        <f t="shared" si="2"/>
        <v>532591</v>
      </c>
      <c r="J10" s="72">
        <v>57521</v>
      </c>
      <c r="K10" s="72">
        <v>9833</v>
      </c>
      <c r="L10" s="72">
        <v>667</v>
      </c>
      <c r="M10" s="72">
        <v>325407</v>
      </c>
      <c r="N10" s="26">
        <v>134287</v>
      </c>
      <c r="O10" s="72">
        <v>4876</v>
      </c>
      <c r="P10" s="99">
        <f>SUM(B$3:B10)</f>
        <v>234655</v>
      </c>
      <c r="Q10" s="98">
        <f>SUM(C$3:C10)</f>
        <v>14543</v>
      </c>
      <c r="R10" s="98">
        <f>SUM(D$3:D10)</f>
        <v>7449</v>
      </c>
      <c r="S10" s="98">
        <f>SUM(E$3:E10)</f>
        <v>662</v>
      </c>
      <c r="T10" s="98">
        <f>SUM(F$3:F10)</f>
        <v>197046</v>
      </c>
      <c r="U10" s="98">
        <f>SUM(G$3:G10)</f>
        <v>14524</v>
      </c>
      <c r="V10" s="98">
        <f>SUM(H$3:H10)</f>
        <v>431</v>
      </c>
      <c r="W10" s="28">
        <f>SUM(I$3:I10)</f>
        <v>4353545</v>
      </c>
      <c r="X10" s="28">
        <f>SUM(J$3:J10)</f>
        <v>420529</v>
      </c>
      <c r="Y10" s="28">
        <f>SUM(K$3:K10)</f>
        <v>78558</v>
      </c>
      <c r="Z10" s="28">
        <f>SUM(L$3:L10)</f>
        <v>5883</v>
      </c>
      <c r="AA10" s="28">
        <f>SUM(M$3:M10)</f>
        <v>2791938</v>
      </c>
      <c r="AB10" s="28">
        <f>SUM(N$3:N10)</f>
        <v>1015480</v>
      </c>
      <c r="AC10" s="28">
        <f>SUM(O$3:O10)</f>
        <v>41157</v>
      </c>
      <c r="AD10" s="28">
        <f t="shared" si="3"/>
        <v>0</v>
      </c>
      <c r="AE10" s="25">
        <f t="shared" si="4"/>
        <v>-1015480</v>
      </c>
      <c r="AF10" s="24">
        <f t="shared" si="0"/>
        <v>30887</v>
      </c>
      <c r="AG10" s="25">
        <v>1977</v>
      </c>
      <c r="AI10" s="26">
        <v>134287</v>
      </c>
      <c r="AK10" s="27">
        <f>SUM(AF$3:AF10)</f>
        <v>234655</v>
      </c>
      <c r="AL10" s="25">
        <f>SUM(AG$3:AG10)</f>
        <v>14524</v>
      </c>
      <c r="AM10" s="28">
        <f>SUM(AI$3:AI10)</f>
        <v>1015480</v>
      </c>
    </row>
    <row r="11" spans="1:39" s="11" customFormat="1" ht="12.75" customHeight="1">
      <c r="A11" s="10" t="s">
        <v>4</v>
      </c>
      <c r="B11" s="110">
        <f t="shared" si="1"/>
        <v>30387</v>
      </c>
      <c r="C11" s="98">
        <v>1769</v>
      </c>
      <c r="D11" s="98">
        <v>1011</v>
      </c>
      <c r="E11" s="98">
        <v>72</v>
      </c>
      <c r="F11" s="98">
        <v>25337</v>
      </c>
      <c r="G11" s="25">
        <v>2154</v>
      </c>
      <c r="H11" s="98">
        <v>44</v>
      </c>
      <c r="I11" s="71">
        <f t="shared" si="2"/>
        <v>534021</v>
      </c>
      <c r="J11" s="72">
        <v>55144</v>
      </c>
      <c r="K11" s="72">
        <v>9001</v>
      </c>
      <c r="L11" s="72">
        <v>690</v>
      </c>
      <c r="M11" s="72">
        <v>333547</v>
      </c>
      <c r="N11" s="26">
        <v>130948</v>
      </c>
      <c r="O11" s="72">
        <v>4691</v>
      </c>
      <c r="P11" s="99">
        <f>SUM(B$3:B11)</f>
        <v>265042</v>
      </c>
      <c r="Q11" s="98">
        <f>SUM(C$3:C11)</f>
        <v>16312</v>
      </c>
      <c r="R11" s="98">
        <f>SUM(D$3:D11)</f>
        <v>8460</v>
      </c>
      <c r="S11" s="98">
        <f>SUM(E$3:E11)</f>
        <v>734</v>
      </c>
      <c r="T11" s="98">
        <f>SUM(F$3:F11)</f>
        <v>222383</v>
      </c>
      <c r="U11" s="98">
        <f>SUM(G$3:G11)</f>
        <v>16678</v>
      </c>
      <c r="V11" s="98">
        <f>SUM(H$3:H11)</f>
        <v>475</v>
      </c>
      <c r="W11" s="28">
        <f>SUM(I$3:I11)</f>
        <v>4887566</v>
      </c>
      <c r="X11" s="28">
        <f>SUM(J$3:J11)</f>
        <v>475673</v>
      </c>
      <c r="Y11" s="28">
        <f>SUM(K$3:K11)</f>
        <v>87559</v>
      </c>
      <c r="Z11" s="28">
        <f>SUM(L$3:L11)</f>
        <v>6573</v>
      </c>
      <c r="AA11" s="28">
        <f>SUM(M$3:M11)</f>
        <v>3125485</v>
      </c>
      <c r="AB11" s="28">
        <f>SUM(N$3:N11)</f>
        <v>1146428</v>
      </c>
      <c r="AC11" s="28">
        <f>SUM(O$3:O11)</f>
        <v>45848</v>
      </c>
      <c r="AD11" s="28">
        <f t="shared" si="3"/>
        <v>0</v>
      </c>
      <c r="AE11" s="25">
        <f t="shared" si="4"/>
        <v>-1146428</v>
      </c>
      <c r="AF11" s="24">
        <f t="shared" si="0"/>
        <v>30387</v>
      </c>
      <c r="AG11" s="25">
        <v>2154</v>
      </c>
      <c r="AI11" s="26">
        <v>130948</v>
      </c>
      <c r="AK11" s="27">
        <f>SUM(AF$3:AF11)</f>
        <v>265042</v>
      </c>
      <c r="AL11" s="25">
        <f>SUM(AG$3:AG11)</f>
        <v>16678</v>
      </c>
      <c r="AM11" s="28">
        <f>SUM(AI$3:AI11)</f>
        <v>1146428</v>
      </c>
    </row>
    <row r="12" spans="1:39" s="11" customFormat="1" ht="12.75" customHeight="1">
      <c r="A12" s="10" t="s">
        <v>5</v>
      </c>
      <c r="B12" s="110">
        <f t="shared" si="1"/>
        <v>30276</v>
      </c>
      <c r="C12" s="98">
        <v>1601</v>
      </c>
      <c r="D12" s="98">
        <v>959</v>
      </c>
      <c r="E12" s="98">
        <v>91</v>
      </c>
      <c r="F12" s="98">
        <v>25498</v>
      </c>
      <c r="G12" s="25">
        <v>2078</v>
      </c>
      <c r="H12" s="98">
        <v>49</v>
      </c>
      <c r="I12" s="71">
        <f t="shared" si="2"/>
        <v>536189</v>
      </c>
      <c r="J12" s="72">
        <v>53374</v>
      </c>
      <c r="K12" s="72">
        <v>8084</v>
      </c>
      <c r="L12" s="72">
        <v>793</v>
      </c>
      <c r="M12" s="72">
        <v>342033</v>
      </c>
      <c r="N12" s="26">
        <v>127236</v>
      </c>
      <c r="O12" s="72">
        <v>4669</v>
      </c>
      <c r="P12" s="99">
        <f>SUM(B$3:B12)</f>
        <v>295318</v>
      </c>
      <c r="Q12" s="98">
        <f>SUM(C$3:C12)</f>
        <v>17913</v>
      </c>
      <c r="R12" s="98">
        <f>SUM(D$3:D12)</f>
        <v>9419</v>
      </c>
      <c r="S12" s="98">
        <f>SUM(E$3:E12)</f>
        <v>825</v>
      </c>
      <c r="T12" s="98">
        <f>SUM(F$3:F12)</f>
        <v>247881</v>
      </c>
      <c r="U12" s="98">
        <f>SUM(G$3:G12)</f>
        <v>18756</v>
      </c>
      <c r="V12" s="98">
        <f>SUM(H$3:H12)</f>
        <v>524</v>
      </c>
      <c r="W12" s="28">
        <f>SUM(I$3:I12)</f>
        <v>5423755</v>
      </c>
      <c r="X12" s="28">
        <f>SUM(J$3:J12)</f>
        <v>529047</v>
      </c>
      <c r="Y12" s="28">
        <f>SUM(K$3:K12)</f>
        <v>95643</v>
      </c>
      <c r="Z12" s="28">
        <f>SUM(L$3:L12)</f>
        <v>7366</v>
      </c>
      <c r="AA12" s="28">
        <f>SUM(M$3:M12)</f>
        <v>3467518</v>
      </c>
      <c r="AB12" s="28">
        <f>SUM(N$3:N12)</f>
        <v>1273664</v>
      </c>
      <c r="AC12" s="28">
        <f>SUM(O$3:O12)</f>
        <v>50517</v>
      </c>
      <c r="AD12" s="28">
        <f t="shared" si="3"/>
        <v>0</v>
      </c>
      <c r="AE12" s="25">
        <f t="shared" si="4"/>
        <v>-1273664</v>
      </c>
      <c r="AF12" s="24">
        <f t="shared" si="0"/>
        <v>30276</v>
      </c>
      <c r="AG12" s="25">
        <v>2078</v>
      </c>
      <c r="AI12" s="26">
        <v>127236</v>
      </c>
      <c r="AK12" s="27">
        <f>SUM(AF$3:AF12)</f>
        <v>295318</v>
      </c>
      <c r="AL12" s="25">
        <f>SUM(AG$3:AG12)</f>
        <v>18756</v>
      </c>
      <c r="AM12" s="28">
        <f>SUM(AI$3:AI12)</f>
        <v>1273664</v>
      </c>
    </row>
    <row r="13" spans="1:39" s="11" customFormat="1" ht="12.75" customHeight="1">
      <c r="A13" s="10" t="s">
        <v>6</v>
      </c>
      <c r="B13" s="110">
        <f t="shared" si="1"/>
        <v>28217</v>
      </c>
      <c r="C13" s="98">
        <v>1517</v>
      </c>
      <c r="D13" s="98">
        <v>667</v>
      </c>
      <c r="E13" s="98">
        <v>65</v>
      </c>
      <c r="F13" s="98">
        <v>24215</v>
      </c>
      <c r="G13" s="25">
        <v>1706</v>
      </c>
      <c r="H13" s="98">
        <v>47</v>
      </c>
      <c r="I13" s="71">
        <f t="shared" si="2"/>
        <v>558119</v>
      </c>
      <c r="J13" s="72">
        <v>53077</v>
      </c>
      <c r="K13" s="72">
        <v>7786</v>
      </c>
      <c r="L13" s="72">
        <v>920</v>
      </c>
      <c r="M13" s="72">
        <v>362897</v>
      </c>
      <c r="N13" s="26">
        <v>128908</v>
      </c>
      <c r="O13" s="72">
        <v>4531</v>
      </c>
      <c r="P13" s="99">
        <f>SUM(B$3:B13)</f>
        <v>323535</v>
      </c>
      <c r="Q13" s="98">
        <f>SUM(C$3:C13)</f>
        <v>19430</v>
      </c>
      <c r="R13" s="98">
        <f>SUM(D$3:D13)</f>
        <v>10086</v>
      </c>
      <c r="S13" s="98">
        <f>SUM(E$3:E13)</f>
        <v>890</v>
      </c>
      <c r="T13" s="98">
        <f>SUM(F$3:F13)</f>
        <v>272096</v>
      </c>
      <c r="U13" s="98">
        <f>SUM(G$3:G13)</f>
        <v>20462</v>
      </c>
      <c r="V13" s="98">
        <f>SUM(H$3:H13)</f>
        <v>571</v>
      </c>
      <c r="W13" s="28">
        <f>SUM(I$3:I13)</f>
        <v>5981874</v>
      </c>
      <c r="X13" s="28">
        <f>SUM(J$3:J13)</f>
        <v>582124</v>
      </c>
      <c r="Y13" s="28">
        <f>SUM(K$3:K13)</f>
        <v>103429</v>
      </c>
      <c r="Z13" s="28">
        <f>SUM(L$3:L13)</f>
        <v>8286</v>
      </c>
      <c r="AA13" s="28">
        <f>SUM(M$3:M13)</f>
        <v>3830415</v>
      </c>
      <c r="AB13" s="28">
        <f>SUM(N$3:N13)</f>
        <v>1402572</v>
      </c>
      <c r="AC13" s="28">
        <f>SUM(O$3:O13)</f>
        <v>55048</v>
      </c>
      <c r="AD13" s="28">
        <f t="shared" si="3"/>
        <v>0</v>
      </c>
      <c r="AE13" s="25">
        <f t="shared" si="4"/>
        <v>-1402572</v>
      </c>
      <c r="AF13" s="24">
        <f t="shared" si="0"/>
        <v>28217</v>
      </c>
      <c r="AG13" s="25">
        <v>1706</v>
      </c>
      <c r="AI13" s="26">
        <v>128908</v>
      </c>
      <c r="AK13" s="27">
        <f>SUM(AF$3:AF13)</f>
        <v>323535</v>
      </c>
      <c r="AL13" s="25">
        <f>SUM(AG$3:AG13)</f>
        <v>20462</v>
      </c>
      <c r="AM13" s="28">
        <f>SUM(AI$3:AI13)</f>
        <v>1402572</v>
      </c>
    </row>
    <row r="14" spans="1:39" s="11" customFormat="1" ht="12.75" customHeight="1">
      <c r="A14" s="10" t="s">
        <v>7</v>
      </c>
      <c r="B14" s="110">
        <f t="shared" si="1"/>
        <v>30133</v>
      </c>
      <c r="C14" s="98">
        <v>1622</v>
      </c>
      <c r="D14" s="98">
        <v>1418</v>
      </c>
      <c r="E14" s="98">
        <v>196</v>
      </c>
      <c r="F14" s="98">
        <v>24618</v>
      </c>
      <c r="G14" s="25">
        <v>2235</v>
      </c>
      <c r="H14" s="98">
        <v>44</v>
      </c>
      <c r="I14" s="71">
        <f t="shared" si="2"/>
        <v>549405</v>
      </c>
      <c r="J14" s="72">
        <v>54889</v>
      </c>
      <c r="K14" s="72">
        <v>13624</v>
      </c>
      <c r="L14" s="72">
        <v>1617</v>
      </c>
      <c r="M14" s="72">
        <v>350676</v>
      </c>
      <c r="N14" s="26">
        <v>124057</v>
      </c>
      <c r="O14" s="72">
        <v>4542</v>
      </c>
      <c r="P14" s="99">
        <f>SUM(B$3:B14)</f>
        <v>353668</v>
      </c>
      <c r="Q14" s="98">
        <f>SUM(C$3:C14)</f>
        <v>21052</v>
      </c>
      <c r="R14" s="98">
        <f>SUM(D$3:D14)</f>
        <v>11504</v>
      </c>
      <c r="S14" s="98">
        <f>SUM(E$3:E14)</f>
        <v>1086</v>
      </c>
      <c r="T14" s="98">
        <f>SUM(F$3:F14)</f>
        <v>296714</v>
      </c>
      <c r="U14" s="98">
        <f>SUM(G$3:G14)</f>
        <v>22697</v>
      </c>
      <c r="V14" s="98">
        <f>SUM(H$3:H14)</f>
        <v>615</v>
      </c>
      <c r="W14" s="28">
        <f>SUM(I$3:I14)</f>
        <v>6531279</v>
      </c>
      <c r="X14" s="28">
        <f>SUM(J$3:J14)</f>
        <v>637013</v>
      </c>
      <c r="Y14" s="28">
        <f>SUM(K$3:K14)</f>
        <v>117053</v>
      </c>
      <c r="Z14" s="28">
        <f>SUM(L$3:L14)</f>
        <v>9903</v>
      </c>
      <c r="AA14" s="28">
        <f>SUM(M$3:M14)</f>
        <v>4181091</v>
      </c>
      <c r="AB14" s="28">
        <f>SUM(N$3:N14)</f>
        <v>1526629</v>
      </c>
      <c r="AC14" s="28">
        <f>SUM(O$3:O14)</f>
        <v>59590</v>
      </c>
      <c r="AD14" s="28">
        <f t="shared" si="3"/>
        <v>0</v>
      </c>
      <c r="AE14" s="25">
        <f t="shared" si="4"/>
        <v>-1526629</v>
      </c>
      <c r="AF14" s="24">
        <f t="shared" si="0"/>
        <v>30133</v>
      </c>
      <c r="AG14" s="25">
        <v>2235</v>
      </c>
      <c r="AI14" s="26">
        <v>124057</v>
      </c>
      <c r="AK14" s="27">
        <f>SUM(AF$3:AF14)</f>
        <v>353668</v>
      </c>
      <c r="AL14" s="25">
        <f>SUM(AG$3:AG14)</f>
        <v>22697</v>
      </c>
      <c r="AM14" s="28">
        <f>SUM(AI$3:AI14)</f>
        <v>1526629</v>
      </c>
    </row>
    <row r="15" spans="1:39" s="13" customFormat="1" ht="9.75">
      <c r="A15" s="12" t="s">
        <v>9</v>
      </c>
      <c r="B15" s="110">
        <f t="shared" si="1"/>
        <v>35116</v>
      </c>
      <c r="C15" s="111">
        <v>1378</v>
      </c>
      <c r="D15" s="112">
        <v>827</v>
      </c>
      <c r="E15" s="112">
        <v>98</v>
      </c>
      <c r="F15" s="112">
        <v>30669</v>
      </c>
      <c r="G15" s="31">
        <v>2091</v>
      </c>
      <c r="H15" s="112">
        <v>53</v>
      </c>
      <c r="I15" s="73">
        <f t="shared" si="2"/>
        <v>601506</v>
      </c>
      <c r="J15" s="74">
        <v>50708</v>
      </c>
      <c r="K15" s="74">
        <v>7884</v>
      </c>
      <c r="L15" s="74">
        <v>725</v>
      </c>
      <c r="M15" s="74">
        <v>407589</v>
      </c>
      <c r="N15" s="30">
        <v>129421</v>
      </c>
      <c r="O15" s="74">
        <v>5179</v>
      </c>
      <c r="P15" s="125">
        <f>SUM(B$15:B15)</f>
        <v>35116</v>
      </c>
      <c r="Q15" s="125">
        <f>SUM(C$15:C15)</f>
        <v>1378</v>
      </c>
      <c r="R15" s="125">
        <f>SUM(D$15:D15)</f>
        <v>827</v>
      </c>
      <c r="S15" s="125">
        <f>SUM(E$15:E15)</f>
        <v>98</v>
      </c>
      <c r="T15" s="125">
        <f>SUM(F$15:F15)</f>
        <v>30669</v>
      </c>
      <c r="U15" s="125">
        <f>SUM(G$15:G15)</f>
        <v>2091</v>
      </c>
      <c r="V15" s="125">
        <f>SUM(H$15:H15)</f>
        <v>53</v>
      </c>
      <c r="W15" s="88">
        <f>SUM(I$15:I15)</f>
        <v>601506</v>
      </c>
      <c r="X15" s="88">
        <f>SUM(J$15:J15)</f>
        <v>50708</v>
      </c>
      <c r="Y15" s="88">
        <f>SUM(K$15:K15)</f>
        <v>7884</v>
      </c>
      <c r="Z15" s="88">
        <f>SUM(L$15:L15)</f>
        <v>725</v>
      </c>
      <c r="AA15" s="88">
        <f>SUM(M$15:M15)</f>
        <v>407589</v>
      </c>
      <c r="AB15" s="88">
        <f>SUM(N$15:N15)</f>
        <v>129421</v>
      </c>
      <c r="AC15" s="88">
        <f>SUM(O$15:O15)</f>
        <v>5179</v>
      </c>
      <c r="AD15" s="28">
        <f t="shared" si="3"/>
        <v>0</v>
      </c>
      <c r="AE15" s="25">
        <f t="shared" si="4"/>
        <v>-129421</v>
      </c>
      <c r="AF15" s="29">
        <f t="shared" si="0"/>
        <v>35116</v>
      </c>
      <c r="AG15" s="31">
        <v>2091</v>
      </c>
      <c r="AI15" s="30">
        <v>129421</v>
      </c>
      <c r="AK15" s="32">
        <f>SUM(AF$15:AF15)</f>
        <v>35116</v>
      </c>
      <c r="AL15" s="84">
        <f>SUM(AG$15:AG15)</f>
        <v>2091</v>
      </c>
      <c r="AM15" s="88">
        <f>SUM(AI$15:AI15)</f>
        <v>129421</v>
      </c>
    </row>
    <row r="16" spans="1:39" s="15" customFormat="1" ht="9.75">
      <c r="A16" s="14" t="s">
        <v>1</v>
      </c>
      <c r="B16" s="110">
        <f t="shared" si="1"/>
        <v>30938</v>
      </c>
      <c r="C16" s="113">
        <v>1624</v>
      </c>
      <c r="D16" s="114">
        <v>863</v>
      </c>
      <c r="E16" s="114">
        <v>97</v>
      </c>
      <c r="F16" s="114">
        <v>26204</v>
      </c>
      <c r="G16" s="35">
        <v>2102</v>
      </c>
      <c r="H16" s="114">
        <v>48</v>
      </c>
      <c r="I16" s="75">
        <f t="shared" si="2"/>
        <v>561112</v>
      </c>
      <c r="J16" s="76">
        <v>48300</v>
      </c>
      <c r="K16" s="76">
        <v>8424</v>
      </c>
      <c r="L16" s="76">
        <v>818</v>
      </c>
      <c r="M16" s="76">
        <v>381883</v>
      </c>
      <c r="N16" s="34">
        <v>116917</v>
      </c>
      <c r="O16" s="76">
        <v>4770</v>
      </c>
      <c r="P16" s="126">
        <f>SUM(B$15:B16)</f>
        <v>66054</v>
      </c>
      <c r="Q16" s="126">
        <f>SUM(C$15:C16)</f>
        <v>3002</v>
      </c>
      <c r="R16" s="126">
        <f>SUM(D$15:D16)</f>
        <v>1690</v>
      </c>
      <c r="S16" s="126">
        <f>SUM(E$15:E16)</f>
        <v>195</v>
      </c>
      <c r="T16" s="126">
        <f>SUM(F$15:F16)</f>
        <v>56873</v>
      </c>
      <c r="U16" s="126">
        <f>SUM(G$15:G16)</f>
        <v>4193</v>
      </c>
      <c r="V16" s="126">
        <f>SUM(H$15:H16)</f>
        <v>101</v>
      </c>
      <c r="W16" s="89">
        <f>SUM(I$15:I16)</f>
        <v>1162618</v>
      </c>
      <c r="X16" s="89">
        <f>SUM(J$15:J16)</f>
        <v>99008</v>
      </c>
      <c r="Y16" s="89">
        <f>SUM(K$15:K16)</f>
        <v>16308</v>
      </c>
      <c r="Z16" s="89">
        <f>SUM(L$15:L16)</f>
        <v>1543</v>
      </c>
      <c r="AA16" s="89">
        <f>SUM(M$15:M16)</f>
        <v>789472</v>
      </c>
      <c r="AB16" s="89">
        <f>SUM(N$15:N16)</f>
        <v>246338</v>
      </c>
      <c r="AC16" s="89">
        <f>SUM(O$15:O16)</f>
        <v>9949</v>
      </c>
      <c r="AD16" s="28">
        <f t="shared" si="3"/>
        <v>0</v>
      </c>
      <c r="AE16" s="25">
        <f t="shared" si="4"/>
        <v>-246338</v>
      </c>
      <c r="AF16" s="33">
        <f t="shared" si="0"/>
        <v>30938</v>
      </c>
      <c r="AG16" s="35">
        <v>2102</v>
      </c>
      <c r="AI16" s="34">
        <v>116917</v>
      </c>
      <c r="AK16" s="36">
        <f>SUM(AF$15:AF16)</f>
        <v>66054</v>
      </c>
      <c r="AL16" s="85">
        <f>SUM(AG$15:AG16)</f>
        <v>4193</v>
      </c>
      <c r="AM16" s="89">
        <f>SUM(AI$15:AI16)</f>
        <v>246338</v>
      </c>
    </row>
    <row r="17" spans="1:39" s="15" customFormat="1" ht="9.75">
      <c r="A17" s="14" t="s">
        <v>0</v>
      </c>
      <c r="B17" s="110">
        <f t="shared" si="1"/>
        <v>33404</v>
      </c>
      <c r="C17" s="113">
        <v>1853</v>
      </c>
      <c r="D17" s="114">
        <v>996</v>
      </c>
      <c r="E17" s="114">
        <v>115</v>
      </c>
      <c r="F17" s="114">
        <v>27865</v>
      </c>
      <c r="G17" s="35">
        <v>2522</v>
      </c>
      <c r="H17" s="114">
        <v>53</v>
      </c>
      <c r="I17" s="75">
        <f t="shared" si="2"/>
        <v>592152</v>
      </c>
      <c r="J17" s="76">
        <v>54161</v>
      </c>
      <c r="K17" s="76">
        <v>10758</v>
      </c>
      <c r="L17" s="76">
        <v>991</v>
      </c>
      <c r="M17" s="76">
        <v>386020</v>
      </c>
      <c r="N17" s="34">
        <v>135062</v>
      </c>
      <c r="O17" s="76">
        <v>5160</v>
      </c>
      <c r="P17" s="126">
        <f>SUM(B$15:B17)</f>
        <v>99458</v>
      </c>
      <c r="Q17" s="126">
        <f>SUM(C$15:C17)</f>
        <v>4855</v>
      </c>
      <c r="R17" s="126">
        <f>SUM(D$15:D17)</f>
        <v>2686</v>
      </c>
      <c r="S17" s="126">
        <f>SUM(E$15:E17)</f>
        <v>310</v>
      </c>
      <c r="T17" s="126">
        <f>SUM(F$15:F17)</f>
        <v>84738</v>
      </c>
      <c r="U17" s="126">
        <f>SUM(G$15:G17)</f>
        <v>6715</v>
      </c>
      <c r="V17" s="126">
        <f>SUM(H$15:H17)</f>
        <v>154</v>
      </c>
      <c r="W17" s="89">
        <f>SUM(I$15:I17)</f>
        <v>1754770</v>
      </c>
      <c r="X17" s="89">
        <f>SUM(J$15:J17)</f>
        <v>153169</v>
      </c>
      <c r="Y17" s="89">
        <f>SUM(K$15:K17)</f>
        <v>27066</v>
      </c>
      <c r="Z17" s="89">
        <f>SUM(L$15:L17)</f>
        <v>2534</v>
      </c>
      <c r="AA17" s="89">
        <f>SUM(M$15:M17)</f>
        <v>1175492</v>
      </c>
      <c r="AB17" s="89">
        <f>SUM(N$15:N17)</f>
        <v>381400</v>
      </c>
      <c r="AC17" s="89">
        <f>SUM(O$15:O17)</f>
        <v>15109</v>
      </c>
      <c r="AD17" s="28">
        <f t="shared" si="3"/>
        <v>0</v>
      </c>
      <c r="AE17" s="25">
        <f t="shared" si="4"/>
        <v>-381400</v>
      </c>
      <c r="AF17" s="33">
        <f t="shared" si="0"/>
        <v>33404</v>
      </c>
      <c r="AG17" s="35">
        <v>2522</v>
      </c>
      <c r="AI17" s="34">
        <v>135062</v>
      </c>
      <c r="AK17" s="36">
        <f>SUM(AF$15:AF17)</f>
        <v>99458</v>
      </c>
      <c r="AL17" s="85">
        <f>SUM(AG$15:AG17)</f>
        <v>6715</v>
      </c>
      <c r="AM17" s="89">
        <f>SUM(AI$15:AI17)</f>
        <v>381400</v>
      </c>
    </row>
    <row r="18" spans="1:39" s="15" customFormat="1" ht="9.75">
      <c r="A18" s="14" t="s">
        <v>2</v>
      </c>
      <c r="B18" s="110">
        <f t="shared" si="1"/>
        <v>26719</v>
      </c>
      <c r="C18" s="113">
        <v>1559</v>
      </c>
      <c r="D18" s="114">
        <v>1081</v>
      </c>
      <c r="E18" s="114">
        <v>121</v>
      </c>
      <c r="F18" s="114">
        <v>21600</v>
      </c>
      <c r="G18" s="35">
        <v>2309</v>
      </c>
      <c r="H18" s="114">
        <v>49</v>
      </c>
      <c r="I18" s="75">
        <f t="shared" si="2"/>
        <v>483664</v>
      </c>
      <c r="J18" s="76">
        <v>46554</v>
      </c>
      <c r="K18" s="76">
        <v>11504</v>
      </c>
      <c r="L18" s="76">
        <v>912</v>
      </c>
      <c r="M18" s="76">
        <v>304767</v>
      </c>
      <c r="N18" s="34">
        <v>115285</v>
      </c>
      <c r="O18" s="76">
        <v>4642</v>
      </c>
      <c r="P18" s="126">
        <f>SUM(B$15:B18)</f>
        <v>126177</v>
      </c>
      <c r="Q18" s="126">
        <f>SUM(C$15:C18)</f>
        <v>6414</v>
      </c>
      <c r="R18" s="126">
        <f>SUM(D$15:D18)</f>
        <v>3767</v>
      </c>
      <c r="S18" s="126">
        <f>SUM(E$15:E18)</f>
        <v>431</v>
      </c>
      <c r="T18" s="126">
        <f>SUM(F$15:F18)</f>
        <v>106338</v>
      </c>
      <c r="U18" s="126">
        <f>SUM(G$15:G18)</f>
        <v>9024</v>
      </c>
      <c r="V18" s="126">
        <f>SUM(H$15:H18)</f>
        <v>203</v>
      </c>
      <c r="W18" s="89">
        <f>SUM(I$15:I18)</f>
        <v>2238434</v>
      </c>
      <c r="X18" s="89">
        <f>SUM(J$15:J18)</f>
        <v>199723</v>
      </c>
      <c r="Y18" s="89">
        <f>SUM(K$15:K18)</f>
        <v>38570</v>
      </c>
      <c r="Z18" s="89">
        <f>SUM(L$15:L18)</f>
        <v>3446</v>
      </c>
      <c r="AA18" s="89">
        <f>SUM(M$15:M18)</f>
        <v>1480259</v>
      </c>
      <c r="AB18" s="89">
        <f>SUM(N$15:N18)</f>
        <v>496685</v>
      </c>
      <c r="AC18" s="89">
        <f>SUM(O$15:O18)</f>
        <v>19751</v>
      </c>
      <c r="AD18" s="28">
        <f t="shared" si="3"/>
        <v>0</v>
      </c>
      <c r="AE18" s="25">
        <f t="shared" si="4"/>
        <v>-496685</v>
      </c>
      <c r="AF18" s="33">
        <f t="shared" si="0"/>
        <v>26719</v>
      </c>
      <c r="AG18" s="35">
        <v>2309</v>
      </c>
      <c r="AI18" s="34">
        <v>115285</v>
      </c>
      <c r="AK18" s="36">
        <f>SUM(AF$15:AF18)</f>
        <v>126177</v>
      </c>
      <c r="AL18" s="85">
        <f>SUM(AG$15:AG18)</f>
        <v>9024</v>
      </c>
      <c r="AM18" s="89">
        <f>SUM(AI$15:AI18)</f>
        <v>496685</v>
      </c>
    </row>
    <row r="19" spans="1:39" s="15" customFormat="1" ht="9.75">
      <c r="A19" s="14" t="s">
        <v>0</v>
      </c>
      <c r="B19" s="110">
        <f t="shared" si="1"/>
        <v>32518</v>
      </c>
      <c r="C19" s="113">
        <v>1910</v>
      </c>
      <c r="D19" s="114">
        <v>958</v>
      </c>
      <c r="E19" s="114">
        <v>115</v>
      </c>
      <c r="F19" s="114">
        <v>26958</v>
      </c>
      <c r="G19" s="35">
        <v>2520</v>
      </c>
      <c r="H19" s="114">
        <v>57</v>
      </c>
      <c r="I19" s="75">
        <f t="shared" si="2"/>
        <v>583827</v>
      </c>
      <c r="J19" s="76">
        <v>59119</v>
      </c>
      <c r="K19" s="76">
        <v>10570</v>
      </c>
      <c r="L19" s="76">
        <v>884</v>
      </c>
      <c r="M19" s="76">
        <v>375938</v>
      </c>
      <c r="N19" s="34">
        <v>132080</v>
      </c>
      <c r="O19" s="76">
        <v>5236</v>
      </c>
      <c r="P19" s="126">
        <f>SUM(B$15:B19)</f>
        <v>158695</v>
      </c>
      <c r="Q19" s="126">
        <f>SUM(C$15:C19)</f>
        <v>8324</v>
      </c>
      <c r="R19" s="126">
        <f>SUM(D$15:D19)</f>
        <v>4725</v>
      </c>
      <c r="S19" s="126">
        <f>SUM(E$15:E19)</f>
        <v>546</v>
      </c>
      <c r="T19" s="126">
        <f>SUM(F$15:F19)</f>
        <v>133296</v>
      </c>
      <c r="U19" s="126">
        <f>SUM(G$15:G19)</f>
        <v>11544</v>
      </c>
      <c r="V19" s="126">
        <f>SUM(H$15:H19)</f>
        <v>260</v>
      </c>
      <c r="W19" s="89">
        <f>SUM(I$15:I19)</f>
        <v>2822261</v>
      </c>
      <c r="X19" s="89">
        <f>SUM(J$15:J19)</f>
        <v>258842</v>
      </c>
      <c r="Y19" s="89">
        <f>SUM(K$15:K19)</f>
        <v>49140</v>
      </c>
      <c r="Z19" s="89">
        <f>SUM(L$15:L19)</f>
        <v>4330</v>
      </c>
      <c r="AA19" s="89">
        <f>SUM(M$15:M19)</f>
        <v>1856197</v>
      </c>
      <c r="AB19" s="89">
        <f>SUM(N$15:N19)</f>
        <v>628765</v>
      </c>
      <c r="AC19" s="89">
        <f>SUM(O$15:O19)</f>
        <v>24987</v>
      </c>
      <c r="AD19" s="28">
        <f t="shared" si="3"/>
        <v>0</v>
      </c>
      <c r="AE19" s="25">
        <f t="shared" si="4"/>
        <v>-628765</v>
      </c>
      <c r="AF19" s="33">
        <f t="shared" si="0"/>
        <v>32518</v>
      </c>
      <c r="AG19" s="35">
        <v>2520</v>
      </c>
      <c r="AI19" s="34">
        <v>132080</v>
      </c>
      <c r="AK19" s="36">
        <f>SUM(AF$15:AF19)</f>
        <v>158695</v>
      </c>
      <c r="AL19" s="85">
        <f>SUM(AG$15:AG19)</f>
        <v>11544</v>
      </c>
      <c r="AM19" s="89">
        <f>SUM(AI$15:AI19)</f>
        <v>628765</v>
      </c>
    </row>
    <row r="20" spans="1:39" s="15" customFormat="1" ht="9.75">
      <c r="A20" s="14" t="s">
        <v>3</v>
      </c>
      <c r="B20" s="110">
        <f t="shared" si="1"/>
        <v>28789</v>
      </c>
      <c r="C20" s="113">
        <v>1926</v>
      </c>
      <c r="D20" s="114">
        <v>911</v>
      </c>
      <c r="E20" s="114">
        <v>100</v>
      </c>
      <c r="F20" s="114">
        <v>23546</v>
      </c>
      <c r="G20" s="35">
        <v>2255</v>
      </c>
      <c r="H20" s="114">
        <v>51</v>
      </c>
      <c r="I20" s="75">
        <f t="shared" si="2"/>
        <v>523129</v>
      </c>
      <c r="J20" s="76">
        <v>57600</v>
      </c>
      <c r="K20" s="76">
        <v>9545</v>
      </c>
      <c r="L20" s="76">
        <v>764</v>
      </c>
      <c r="M20" s="76">
        <v>326381</v>
      </c>
      <c r="N20" s="34">
        <v>124096</v>
      </c>
      <c r="O20" s="76">
        <v>4743</v>
      </c>
      <c r="P20" s="126">
        <f>SUM(B$15:B20)</f>
        <v>187484</v>
      </c>
      <c r="Q20" s="126">
        <f>SUM(C$15:C20)</f>
        <v>10250</v>
      </c>
      <c r="R20" s="126">
        <f>SUM(D$15:D20)</f>
        <v>5636</v>
      </c>
      <c r="S20" s="126">
        <f>SUM(E$15:E20)</f>
        <v>646</v>
      </c>
      <c r="T20" s="126">
        <f>SUM(F$15:F20)</f>
        <v>156842</v>
      </c>
      <c r="U20" s="126">
        <f>SUM(G$15:G20)</f>
        <v>13799</v>
      </c>
      <c r="V20" s="126">
        <f>SUM(H$15:H20)</f>
        <v>311</v>
      </c>
      <c r="W20" s="89">
        <f>SUM(I$15:I20)</f>
        <v>3345390</v>
      </c>
      <c r="X20" s="89">
        <f>SUM(J$15:J20)</f>
        <v>316442</v>
      </c>
      <c r="Y20" s="89">
        <f>SUM(K$15:K20)</f>
        <v>58685</v>
      </c>
      <c r="Z20" s="89">
        <f>SUM(L$15:L20)</f>
        <v>5094</v>
      </c>
      <c r="AA20" s="89">
        <f>SUM(M$15:M20)</f>
        <v>2182578</v>
      </c>
      <c r="AB20" s="89">
        <f>SUM(N$15:N20)</f>
        <v>752861</v>
      </c>
      <c r="AC20" s="89">
        <f>SUM(O$15:O20)</f>
        <v>29730</v>
      </c>
      <c r="AD20" s="28">
        <f t="shared" si="3"/>
        <v>0</v>
      </c>
      <c r="AE20" s="25">
        <f t="shared" si="4"/>
        <v>-752861</v>
      </c>
      <c r="AF20" s="33">
        <f t="shared" si="0"/>
        <v>28789</v>
      </c>
      <c r="AG20" s="35">
        <v>2255</v>
      </c>
      <c r="AI20" s="34">
        <v>124096</v>
      </c>
      <c r="AK20" s="36">
        <f>SUM(AF$15:AF20)</f>
        <v>187484</v>
      </c>
      <c r="AL20" s="85">
        <f>SUM(AG$15:AG20)</f>
        <v>13799</v>
      </c>
      <c r="AM20" s="89">
        <f>SUM(AI$15:AI20)</f>
        <v>752861</v>
      </c>
    </row>
    <row r="21" spans="1:39" s="15" customFormat="1" ht="9.75">
      <c r="A21" s="14" t="s">
        <v>3</v>
      </c>
      <c r="B21" s="110">
        <f t="shared" si="1"/>
        <v>31181</v>
      </c>
      <c r="C21" s="113">
        <v>1960</v>
      </c>
      <c r="D21" s="114">
        <v>941</v>
      </c>
      <c r="E21" s="114">
        <v>86</v>
      </c>
      <c r="F21" s="114">
        <v>25599</v>
      </c>
      <c r="G21" s="35">
        <v>2478</v>
      </c>
      <c r="H21" s="114">
        <v>117</v>
      </c>
      <c r="I21" s="75">
        <f t="shared" si="2"/>
        <v>503305</v>
      </c>
      <c r="J21" s="76">
        <v>54680</v>
      </c>
      <c r="K21" s="76">
        <v>9205</v>
      </c>
      <c r="L21" s="76">
        <v>720</v>
      </c>
      <c r="M21" s="76">
        <v>311508</v>
      </c>
      <c r="N21" s="34">
        <v>122473</v>
      </c>
      <c r="O21" s="76">
        <v>4719</v>
      </c>
      <c r="P21" s="126">
        <f>SUM(B$15:B21)</f>
        <v>218665</v>
      </c>
      <c r="Q21" s="126">
        <f>SUM(C$15:C21)</f>
        <v>12210</v>
      </c>
      <c r="R21" s="126">
        <f>SUM(D$15:D21)</f>
        <v>6577</v>
      </c>
      <c r="S21" s="126">
        <f>SUM(E$15:E21)</f>
        <v>732</v>
      </c>
      <c r="T21" s="126">
        <f>SUM(F$15:F21)</f>
        <v>182441</v>
      </c>
      <c r="U21" s="126">
        <f>SUM(G$15:G21)</f>
        <v>16277</v>
      </c>
      <c r="V21" s="126">
        <f>SUM(H$15:H21)</f>
        <v>428</v>
      </c>
      <c r="W21" s="89">
        <f>SUM(I$15:I21)</f>
        <v>3848695</v>
      </c>
      <c r="X21" s="89">
        <f>SUM(J$15:J21)</f>
        <v>371122</v>
      </c>
      <c r="Y21" s="89">
        <f>SUM(K$15:K21)</f>
        <v>67890</v>
      </c>
      <c r="Z21" s="89">
        <f>SUM(L$15:L21)</f>
        <v>5814</v>
      </c>
      <c r="AA21" s="89">
        <f>SUM(M$15:M21)</f>
        <v>2494086</v>
      </c>
      <c r="AB21" s="89">
        <f>SUM(N$15:N21)</f>
        <v>875334</v>
      </c>
      <c r="AC21" s="89">
        <f>SUM(O$15:O21)</f>
        <v>34449</v>
      </c>
      <c r="AD21" s="28">
        <f t="shared" si="3"/>
        <v>0</v>
      </c>
      <c r="AE21" s="25">
        <f t="shared" si="4"/>
        <v>-875334</v>
      </c>
      <c r="AF21" s="33">
        <f t="shared" si="0"/>
        <v>31181</v>
      </c>
      <c r="AG21" s="35">
        <v>2478</v>
      </c>
      <c r="AI21" s="34">
        <v>122473</v>
      </c>
      <c r="AK21" s="36">
        <f>SUM(AF$15:AF21)</f>
        <v>218665</v>
      </c>
      <c r="AL21" s="85">
        <f>SUM(AG$15:AG21)</f>
        <v>16277</v>
      </c>
      <c r="AM21" s="89">
        <f>SUM(AI$15:AI21)</f>
        <v>875334</v>
      </c>
    </row>
    <row r="22" spans="1:39" s="17" customFormat="1" ht="9.75">
      <c r="A22" s="16" t="s">
        <v>2</v>
      </c>
      <c r="B22" s="110">
        <f t="shared" si="1"/>
        <v>32623</v>
      </c>
      <c r="C22" s="113">
        <v>1913</v>
      </c>
      <c r="D22" s="114">
        <v>1020</v>
      </c>
      <c r="E22" s="114">
        <v>76</v>
      </c>
      <c r="F22" s="114">
        <v>26805</v>
      </c>
      <c r="G22" s="39">
        <v>2782</v>
      </c>
      <c r="H22" s="114">
        <v>27</v>
      </c>
      <c r="I22" s="75">
        <f t="shared" si="2"/>
        <v>535888</v>
      </c>
      <c r="J22" s="76">
        <v>56050</v>
      </c>
      <c r="K22" s="76">
        <v>10004</v>
      </c>
      <c r="L22" s="76">
        <v>739</v>
      </c>
      <c r="M22" s="76">
        <v>328550</v>
      </c>
      <c r="N22" s="38">
        <v>135737</v>
      </c>
      <c r="O22" s="76">
        <v>4808</v>
      </c>
      <c r="P22" s="126">
        <f>SUM(B$15:B22)</f>
        <v>251288</v>
      </c>
      <c r="Q22" s="126">
        <f>SUM(C$15:C22)</f>
        <v>14123</v>
      </c>
      <c r="R22" s="126">
        <f>SUM(D$15:D22)</f>
        <v>7597</v>
      </c>
      <c r="S22" s="126">
        <f>SUM(E$15:E22)</f>
        <v>808</v>
      </c>
      <c r="T22" s="126">
        <f>SUM(F$15:F22)</f>
        <v>209246</v>
      </c>
      <c r="U22" s="126">
        <f>SUM(G$15:G22)</f>
        <v>19059</v>
      </c>
      <c r="V22" s="126">
        <f>SUM(H$15:H22)</f>
        <v>455</v>
      </c>
      <c r="W22" s="89">
        <f>SUM(I$15:I22)</f>
        <v>4384583</v>
      </c>
      <c r="X22" s="89">
        <f>SUM(J$15:J22)</f>
        <v>427172</v>
      </c>
      <c r="Y22" s="89">
        <f>SUM(K$15:K22)</f>
        <v>77894</v>
      </c>
      <c r="Z22" s="89">
        <f>SUM(L$15:L22)</f>
        <v>6553</v>
      </c>
      <c r="AA22" s="89">
        <f>SUM(M$15:M22)</f>
        <v>2822636</v>
      </c>
      <c r="AB22" s="89">
        <f>SUM(N$15:N22)</f>
        <v>1011071</v>
      </c>
      <c r="AC22" s="89">
        <f>SUM(O$15:O22)</f>
        <v>39257</v>
      </c>
      <c r="AD22" s="28">
        <f t="shared" si="3"/>
        <v>0</v>
      </c>
      <c r="AE22" s="25">
        <f t="shared" si="4"/>
        <v>-1011071</v>
      </c>
      <c r="AF22" s="37">
        <f t="shared" si="0"/>
        <v>32623</v>
      </c>
      <c r="AG22" s="39">
        <v>2782</v>
      </c>
      <c r="AI22" s="38">
        <v>135737</v>
      </c>
      <c r="AK22" s="40">
        <f>SUM(AF$15:AF22)</f>
        <v>251288</v>
      </c>
      <c r="AL22" s="85">
        <f>SUM(AG$15:AG22)</f>
        <v>19059</v>
      </c>
      <c r="AM22" s="89">
        <f>SUM(AI$15:AI22)</f>
        <v>1011071</v>
      </c>
    </row>
    <row r="23" spans="1:39" s="15" customFormat="1" ht="9.75">
      <c r="A23" s="14" t="s">
        <v>4</v>
      </c>
      <c r="B23" s="110">
        <f t="shared" si="1"/>
        <v>31514</v>
      </c>
      <c r="C23" s="113">
        <v>1725</v>
      </c>
      <c r="D23" s="114">
        <v>1009</v>
      </c>
      <c r="E23" s="114">
        <v>94</v>
      </c>
      <c r="F23" s="114">
        <v>26136</v>
      </c>
      <c r="G23" s="35">
        <v>2507</v>
      </c>
      <c r="H23" s="114">
        <v>43</v>
      </c>
      <c r="I23" s="75">
        <f t="shared" si="2"/>
        <v>535901</v>
      </c>
      <c r="J23" s="76">
        <v>53602</v>
      </c>
      <c r="K23" s="76">
        <v>8624</v>
      </c>
      <c r="L23" s="76">
        <v>718</v>
      </c>
      <c r="M23" s="76">
        <v>338847</v>
      </c>
      <c r="N23" s="34">
        <v>129719</v>
      </c>
      <c r="O23" s="76">
        <v>4391</v>
      </c>
      <c r="P23" s="126">
        <f>SUM(B$15:B23)</f>
        <v>282802</v>
      </c>
      <c r="Q23" s="126">
        <f>SUM(C$15:C23)</f>
        <v>15848</v>
      </c>
      <c r="R23" s="126">
        <f>SUM(D$15:D23)</f>
        <v>8606</v>
      </c>
      <c r="S23" s="126">
        <f>SUM(E$15:E23)</f>
        <v>902</v>
      </c>
      <c r="T23" s="126">
        <f>SUM(F$15:F23)</f>
        <v>235382</v>
      </c>
      <c r="U23" s="126">
        <f>SUM(G$15:G23)</f>
        <v>21566</v>
      </c>
      <c r="V23" s="126">
        <f>SUM(H$15:H23)</f>
        <v>498</v>
      </c>
      <c r="W23" s="89">
        <f>SUM(I$15:I23)</f>
        <v>4920484</v>
      </c>
      <c r="X23" s="89">
        <f>SUM(J$15:J23)</f>
        <v>480774</v>
      </c>
      <c r="Y23" s="89">
        <f>SUM(K$15:K23)</f>
        <v>86518</v>
      </c>
      <c r="Z23" s="89">
        <f>SUM(L$15:L23)</f>
        <v>7271</v>
      </c>
      <c r="AA23" s="89">
        <f>SUM(M$15:M23)</f>
        <v>3161483</v>
      </c>
      <c r="AB23" s="89">
        <f>SUM(N$15:N23)</f>
        <v>1140790</v>
      </c>
      <c r="AC23" s="89">
        <f>SUM(O$15:O23)</f>
        <v>43648</v>
      </c>
      <c r="AD23" s="28">
        <f t="shared" si="3"/>
        <v>0</v>
      </c>
      <c r="AE23" s="25">
        <f t="shared" si="4"/>
        <v>-1140790</v>
      </c>
      <c r="AF23" s="33">
        <f t="shared" si="0"/>
        <v>31514</v>
      </c>
      <c r="AG23" s="35">
        <v>2507</v>
      </c>
      <c r="AI23" s="34">
        <v>129719</v>
      </c>
      <c r="AK23" s="36">
        <f>SUM(AF$15:AF23)</f>
        <v>282802</v>
      </c>
      <c r="AL23" s="85">
        <f>SUM(AG$15:AG23)</f>
        <v>21566</v>
      </c>
      <c r="AM23" s="89">
        <f>SUM(AI$15:AI23)</f>
        <v>1140790</v>
      </c>
    </row>
    <row r="24" spans="1:39" s="15" customFormat="1" ht="9.75">
      <c r="A24" s="14" t="s">
        <v>5</v>
      </c>
      <c r="B24" s="110">
        <f t="shared" si="1"/>
        <v>36043</v>
      </c>
      <c r="C24" s="113">
        <v>1732</v>
      </c>
      <c r="D24" s="114">
        <v>871</v>
      </c>
      <c r="E24" s="114">
        <v>100</v>
      </c>
      <c r="F24" s="114">
        <v>30584</v>
      </c>
      <c r="G24" s="35">
        <v>2703</v>
      </c>
      <c r="H24" s="114">
        <v>53</v>
      </c>
      <c r="I24" s="75">
        <f t="shared" si="2"/>
        <v>588066</v>
      </c>
      <c r="J24" s="76">
        <v>55293</v>
      </c>
      <c r="K24" s="76">
        <v>8035</v>
      </c>
      <c r="L24" s="76">
        <v>775</v>
      </c>
      <c r="M24" s="76">
        <v>384099</v>
      </c>
      <c r="N24" s="34">
        <v>135299</v>
      </c>
      <c r="O24" s="76">
        <v>4565</v>
      </c>
      <c r="P24" s="126">
        <f>SUM(B$15:B24)</f>
        <v>318845</v>
      </c>
      <c r="Q24" s="126">
        <f>SUM(C$15:C24)</f>
        <v>17580</v>
      </c>
      <c r="R24" s="126">
        <f>SUM(D$15:D24)</f>
        <v>9477</v>
      </c>
      <c r="S24" s="126">
        <f>SUM(E$15:E24)</f>
        <v>1002</v>
      </c>
      <c r="T24" s="126">
        <f>SUM(F$15:F24)</f>
        <v>265966</v>
      </c>
      <c r="U24" s="126">
        <f>SUM(G$15:G24)</f>
        <v>24269</v>
      </c>
      <c r="V24" s="126">
        <f>SUM(H$15:H24)</f>
        <v>551</v>
      </c>
      <c r="W24" s="89">
        <f>SUM(I$15:I24)</f>
        <v>5508550</v>
      </c>
      <c r="X24" s="89">
        <f>SUM(J$15:J24)</f>
        <v>536067</v>
      </c>
      <c r="Y24" s="89">
        <f>SUM(K$15:K24)</f>
        <v>94553</v>
      </c>
      <c r="Z24" s="89">
        <f>SUM(L$15:L24)</f>
        <v>8046</v>
      </c>
      <c r="AA24" s="89">
        <f>SUM(M$15:M24)</f>
        <v>3545582</v>
      </c>
      <c r="AB24" s="89">
        <f>SUM(N$15:N24)</f>
        <v>1276089</v>
      </c>
      <c r="AC24" s="89">
        <f>SUM(O$15:O24)</f>
        <v>48213</v>
      </c>
      <c r="AD24" s="28">
        <f t="shared" si="3"/>
        <v>0</v>
      </c>
      <c r="AE24" s="25">
        <f t="shared" si="4"/>
        <v>-1276089</v>
      </c>
      <c r="AF24" s="33">
        <f t="shared" si="0"/>
        <v>36043</v>
      </c>
      <c r="AG24" s="35">
        <v>2703</v>
      </c>
      <c r="AI24" s="34">
        <v>135299</v>
      </c>
      <c r="AK24" s="36">
        <f>SUM(AF$15:AF24)</f>
        <v>318845</v>
      </c>
      <c r="AL24" s="85">
        <f>SUM(AG$15:AG24)</f>
        <v>24269</v>
      </c>
      <c r="AM24" s="89">
        <f>SUM(AI$15:AI24)</f>
        <v>1276089</v>
      </c>
    </row>
    <row r="25" spans="1:39" s="57" customFormat="1" ht="9.75">
      <c r="A25" s="53" t="s">
        <v>6</v>
      </c>
      <c r="B25" s="110">
        <f t="shared" si="1"/>
        <v>34770</v>
      </c>
      <c r="C25" s="115">
        <v>1695</v>
      </c>
      <c r="D25" s="115">
        <v>901</v>
      </c>
      <c r="E25" s="115">
        <v>115</v>
      </c>
      <c r="F25" s="115">
        <v>29357</v>
      </c>
      <c r="G25" s="55">
        <v>2650</v>
      </c>
      <c r="H25" s="115">
        <v>52</v>
      </c>
      <c r="I25" s="77">
        <f t="shared" si="2"/>
        <v>604179</v>
      </c>
      <c r="J25" s="77">
        <v>54216</v>
      </c>
      <c r="K25" s="77">
        <v>7638</v>
      </c>
      <c r="L25" s="77">
        <v>985</v>
      </c>
      <c r="M25" s="77">
        <v>405599</v>
      </c>
      <c r="N25" s="55">
        <v>131227</v>
      </c>
      <c r="O25" s="77">
        <v>4514</v>
      </c>
      <c r="P25" s="127">
        <f>SUM(B$15:B25)</f>
        <v>353615</v>
      </c>
      <c r="Q25" s="127">
        <f>SUM(C$15:C25)</f>
        <v>19275</v>
      </c>
      <c r="R25" s="127">
        <f>SUM(D$15:D25)</f>
        <v>10378</v>
      </c>
      <c r="S25" s="127">
        <f>SUM(E$15:E25)</f>
        <v>1117</v>
      </c>
      <c r="T25" s="127">
        <f>SUM(F$15:F25)</f>
        <v>295323</v>
      </c>
      <c r="U25" s="127">
        <f>SUM(G$15:G25)</f>
        <v>26919</v>
      </c>
      <c r="V25" s="127">
        <f>SUM(H$15:H25)</f>
        <v>603</v>
      </c>
      <c r="W25" s="77">
        <f>SUM(I$15:I25)</f>
        <v>6112729</v>
      </c>
      <c r="X25" s="77">
        <f>SUM(J$15:J25)</f>
        <v>590283</v>
      </c>
      <c r="Y25" s="77">
        <f>SUM(K$15:K25)</f>
        <v>102191</v>
      </c>
      <c r="Z25" s="77">
        <f>SUM(L$15:L25)</f>
        <v>9031</v>
      </c>
      <c r="AA25" s="77">
        <f>SUM(M$15:M25)</f>
        <v>3951181</v>
      </c>
      <c r="AB25" s="77">
        <f>SUM(N$15:N25)</f>
        <v>1407316</v>
      </c>
      <c r="AC25" s="77">
        <f>SUM(O$15:O25)</f>
        <v>52727</v>
      </c>
      <c r="AD25" s="28">
        <f t="shared" si="3"/>
        <v>0</v>
      </c>
      <c r="AE25" s="25">
        <f t="shared" si="4"/>
        <v>-1407316</v>
      </c>
      <c r="AF25" s="54">
        <f t="shared" si="0"/>
        <v>34770</v>
      </c>
      <c r="AG25" s="55">
        <v>2650</v>
      </c>
      <c r="AI25" s="55">
        <v>131227</v>
      </c>
      <c r="AK25" s="56">
        <f>SUM(AF$15:AF25)</f>
        <v>353615</v>
      </c>
      <c r="AL25" s="86">
        <f>SUM(AG$15:AG25)</f>
        <v>26919</v>
      </c>
      <c r="AM25" s="77">
        <f>SUM(AI$15:AI25)</f>
        <v>1407316</v>
      </c>
    </row>
    <row r="26" spans="1:39" s="19" customFormat="1" ht="9.75">
      <c r="A26" s="18" t="s">
        <v>7</v>
      </c>
      <c r="B26" s="110">
        <f t="shared" si="1"/>
        <v>30809</v>
      </c>
      <c r="C26" s="116">
        <v>1669</v>
      </c>
      <c r="D26" s="117">
        <v>1347</v>
      </c>
      <c r="E26" s="117">
        <v>238</v>
      </c>
      <c r="F26" s="117">
        <v>24744</v>
      </c>
      <c r="G26" s="43">
        <v>2769</v>
      </c>
      <c r="H26" s="117">
        <v>42</v>
      </c>
      <c r="I26" s="78">
        <f t="shared" si="2"/>
        <v>541955</v>
      </c>
      <c r="J26" s="79">
        <v>53579</v>
      </c>
      <c r="K26" s="79">
        <v>12922</v>
      </c>
      <c r="L26" s="79">
        <v>1683</v>
      </c>
      <c r="M26" s="79">
        <v>347710</v>
      </c>
      <c r="N26" s="42">
        <v>121530</v>
      </c>
      <c r="O26" s="79">
        <v>4531</v>
      </c>
      <c r="P26" s="128">
        <f>SUM(B$15:B26)</f>
        <v>384424</v>
      </c>
      <c r="Q26" s="128">
        <f>SUM(C$15:C26)</f>
        <v>20944</v>
      </c>
      <c r="R26" s="128">
        <f>SUM(D$15:D26)</f>
        <v>11725</v>
      </c>
      <c r="S26" s="128">
        <f>SUM(E$15:E26)</f>
        <v>1355</v>
      </c>
      <c r="T26" s="128">
        <f>SUM(F$15:F26)</f>
        <v>320067</v>
      </c>
      <c r="U26" s="128">
        <f>SUM(G$15:G26)</f>
        <v>29688</v>
      </c>
      <c r="V26" s="128">
        <f>SUM(H$15:H26)</f>
        <v>645</v>
      </c>
      <c r="W26" s="90">
        <f>SUM(I$15:I26)</f>
        <v>6654684</v>
      </c>
      <c r="X26" s="90">
        <f>SUM(J$15:J26)</f>
        <v>643862</v>
      </c>
      <c r="Y26" s="90">
        <f>SUM(K$15:K26)</f>
        <v>115113</v>
      </c>
      <c r="Z26" s="90">
        <f>SUM(L$15:L26)</f>
        <v>10714</v>
      </c>
      <c r="AA26" s="90">
        <f>SUM(M$15:M26)</f>
        <v>4298891</v>
      </c>
      <c r="AB26" s="90">
        <f>SUM(N$15:N26)</f>
        <v>1528846</v>
      </c>
      <c r="AC26" s="90">
        <f>SUM(O$15:O26)</f>
        <v>57258</v>
      </c>
      <c r="AD26" s="28">
        <f t="shared" si="3"/>
        <v>0</v>
      </c>
      <c r="AE26" s="25">
        <f t="shared" si="4"/>
        <v>-1528846</v>
      </c>
      <c r="AF26" s="41">
        <f t="shared" si="0"/>
        <v>30809</v>
      </c>
      <c r="AG26" s="43">
        <v>2769</v>
      </c>
      <c r="AI26" s="42">
        <v>121530</v>
      </c>
      <c r="AK26" s="44">
        <f>SUM(AF$15:AF26)</f>
        <v>384424</v>
      </c>
      <c r="AL26" s="87">
        <f>SUM(AG$15:AG26)</f>
        <v>29688</v>
      </c>
      <c r="AM26" s="90">
        <f>SUM(AI$15:AI26)</f>
        <v>1528846</v>
      </c>
    </row>
    <row r="27" spans="1:39" s="11" customFormat="1" ht="9.75">
      <c r="A27" s="10" t="s">
        <v>10</v>
      </c>
      <c r="B27" s="110">
        <f t="shared" si="1"/>
        <v>34574.5</v>
      </c>
      <c r="C27" s="118">
        <v>1736.4</v>
      </c>
      <c r="D27" s="98">
        <v>764.4</v>
      </c>
      <c r="E27" s="98">
        <v>113.3</v>
      </c>
      <c r="F27" s="98">
        <v>29020.9</v>
      </c>
      <c r="G27" s="25">
        <v>2880</v>
      </c>
      <c r="H27" s="98">
        <v>59.5</v>
      </c>
      <c r="I27" s="71">
        <f t="shared" si="2"/>
        <v>652408.7000000001</v>
      </c>
      <c r="J27" s="72">
        <v>53116.4</v>
      </c>
      <c r="K27" s="72">
        <v>8408.2</v>
      </c>
      <c r="L27" s="72">
        <v>906.3</v>
      </c>
      <c r="M27" s="72">
        <v>447413.4</v>
      </c>
      <c r="N27" s="26">
        <v>137402.8</v>
      </c>
      <c r="O27" s="72">
        <v>5161.6</v>
      </c>
      <c r="P27" s="99">
        <f>SUM(B$27:B27)</f>
        <v>34574.5</v>
      </c>
      <c r="Q27" s="99">
        <f>SUM(C$27:C27)</f>
        <v>1736.4</v>
      </c>
      <c r="R27" s="99">
        <f>SUM(D$27:D27)</f>
        <v>764.4</v>
      </c>
      <c r="S27" s="99">
        <f>SUM(E$27:E27)</f>
        <v>113.3</v>
      </c>
      <c r="T27" s="99">
        <f>SUM(F$27:F27)</f>
        <v>29020.9</v>
      </c>
      <c r="U27" s="99">
        <f>SUM(G$27:G27)</f>
        <v>2880</v>
      </c>
      <c r="V27" s="99">
        <f>SUM(H$27:H27)</f>
        <v>59.5</v>
      </c>
      <c r="W27" s="28">
        <f>SUM(I$27:I27)</f>
        <v>652408.7000000001</v>
      </c>
      <c r="X27" s="28">
        <f>SUM(J$27:J27)</f>
        <v>53116.4</v>
      </c>
      <c r="Y27" s="28">
        <f>SUM(K$27:K27)</f>
        <v>8408.2</v>
      </c>
      <c r="Z27" s="28">
        <f>SUM(L$27:L27)</f>
        <v>906.3</v>
      </c>
      <c r="AA27" s="28">
        <f>SUM(M$27:M27)</f>
        <v>447413.4</v>
      </c>
      <c r="AB27" s="28">
        <f>SUM(N$27:N27)</f>
        <v>137402.8</v>
      </c>
      <c r="AC27" s="28">
        <f>SUM(O$27:O27)</f>
        <v>5161.6</v>
      </c>
      <c r="AD27" s="28">
        <f t="shared" si="3"/>
        <v>0</v>
      </c>
      <c r="AE27" s="25">
        <f t="shared" si="4"/>
        <v>-137402.80000000005</v>
      </c>
      <c r="AF27" s="45">
        <f t="shared" si="0"/>
        <v>34574.5</v>
      </c>
      <c r="AG27" s="25">
        <v>2880</v>
      </c>
      <c r="AI27" s="26">
        <v>137402.8</v>
      </c>
      <c r="AK27" s="27">
        <f>SUM(AF$27:AF27)</f>
        <v>34574.5</v>
      </c>
      <c r="AL27" s="52">
        <f>SUM(AG$27:AG27)</f>
        <v>2880</v>
      </c>
      <c r="AM27" s="28">
        <f>SUM(AI$27:AI27)</f>
        <v>137402.8</v>
      </c>
    </row>
    <row r="28" spans="1:39" s="11" customFormat="1" ht="9.75">
      <c r="A28" s="10" t="s">
        <v>1</v>
      </c>
      <c r="B28" s="110">
        <f t="shared" si="1"/>
        <v>32093.399999999998</v>
      </c>
      <c r="C28" s="98">
        <v>1734.3</v>
      </c>
      <c r="D28" s="98">
        <v>796</v>
      </c>
      <c r="E28" s="98">
        <v>129.5</v>
      </c>
      <c r="F28" s="119">
        <v>27011.8</v>
      </c>
      <c r="G28" s="25">
        <v>2373</v>
      </c>
      <c r="H28" s="98">
        <v>48.8</v>
      </c>
      <c r="I28" s="71">
        <f t="shared" si="2"/>
        <v>583049.3</v>
      </c>
      <c r="J28" s="72">
        <v>48632.3</v>
      </c>
      <c r="K28" s="72">
        <v>8394.6</v>
      </c>
      <c r="L28" s="72">
        <v>912.4</v>
      </c>
      <c r="M28" s="72">
        <v>398978.6</v>
      </c>
      <c r="N28" s="26">
        <v>121575.1</v>
      </c>
      <c r="O28" s="72">
        <v>4556.3</v>
      </c>
      <c r="P28" s="99">
        <f>SUM(B$27:B28)</f>
        <v>66667.9</v>
      </c>
      <c r="Q28" s="99">
        <f>SUM(C$27:C28)</f>
        <v>3470.7</v>
      </c>
      <c r="R28" s="99">
        <f>SUM(D$27:D28)</f>
        <v>1560.4</v>
      </c>
      <c r="S28" s="99">
        <f>SUM(E$27:E28)</f>
        <v>242.8</v>
      </c>
      <c r="T28" s="99">
        <f>SUM(F$27:F28)</f>
        <v>56032.7</v>
      </c>
      <c r="U28" s="99">
        <f>SUM(G$27:G28)</f>
        <v>5253</v>
      </c>
      <c r="V28" s="99">
        <f>SUM(H$27:H28)</f>
        <v>108.3</v>
      </c>
      <c r="W28" s="28">
        <f>SUM(I$27:I28)</f>
        <v>1235458</v>
      </c>
      <c r="X28" s="28">
        <f>SUM(J$27:J28)</f>
        <v>101748.70000000001</v>
      </c>
      <c r="Y28" s="28">
        <f>SUM(K$27:K28)</f>
        <v>16802.800000000003</v>
      </c>
      <c r="Z28" s="28">
        <f>SUM(L$27:L28)</f>
        <v>1818.6999999999998</v>
      </c>
      <c r="AA28" s="28">
        <f>SUM(M$27:M28)</f>
        <v>846392</v>
      </c>
      <c r="AB28" s="28">
        <f>SUM(N$27:N28)</f>
        <v>258977.9</v>
      </c>
      <c r="AC28" s="28">
        <f>SUM(O$27:O28)</f>
        <v>9717.900000000001</v>
      </c>
      <c r="AD28" s="28">
        <f t="shared" si="3"/>
        <v>0</v>
      </c>
      <c r="AE28" s="25">
        <f t="shared" si="4"/>
        <v>-258977.8999999999</v>
      </c>
      <c r="AF28" s="45">
        <f t="shared" si="0"/>
        <v>32093.399999999998</v>
      </c>
      <c r="AG28" s="25">
        <v>2373</v>
      </c>
      <c r="AI28" s="26">
        <v>121575.1</v>
      </c>
      <c r="AK28" s="27">
        <f>SUM(AF$27:AF28)</f>
        <v>66667.9</v>
      </c>
      <c r="AL28" s="52">
        <f>SUM(AG$27:AG28)</f>
        <v>5253</v>
      </c>
      <c r="AM28" s="28">
        <f>SUM(AI$27:AI28)</f>
        <v>258977.9</v>
      </c>
    </row>
    <row r="29" spans="1:39" s="11" customFormat="1" ht="9.75">
      <c r="A29" s="10" t="s">
        <v>0</v>
      </c>
      <c r="B29" s="110">
        <f t="shared" si="1"/>
        <v>31553.7</v>
      </c>
      <c r="C29" s="98">
        <v>1886.1</v>
      </c>
      <c r="D29" s="98">
        <v>1057.9</v>
      </c>
      <c r="E29" s="98">
        <v>137.8</v>
      </c>
      <c r="F29" s="98">
        <v>26064.7</v>
      </c>
      <c r="G29" s="25">
        <v>2361</v>
      </c>
      <c r="H29" s="98">
        <v>46.2</v>
      </c>
      <c r="I29" s="71">
        <f t="shared" si="2"/>
        <v>571043.2999999999</v>
      </c>
      <c r="J29" s="72">
        <v>51260</v>
      </c>
      <c r="K29" s="72">
        <v>12441.4</v>
      </c>
      <c r="L29" s="72">
        <v>1037.9</v>
      </c>
      <c r="M29" s="72">
        <v>373356.9</v>
      </c>
      <c r="N29" s="26">
        <v>128001.4</v>
      </c>
      <c r="O29" s="72">
        <v>4945.7</v>
      </c>
      <c r="P29" s="99">
        <f>SUM(B$27:B29)</f>
        <v>98221.59999999999</v>
      </c>
      <c r="Q29" s="99">
        <f>SUM(C$27:C29)</f>
        <v>5356.799999999999</v>
      </c>
      <c r="R29" s="99">
        <f>SUM(D$27:D29)</f>
        <v>2618.3</v>
      </c>
      <c r="S29" s="99">
        <f>SUM(E$27:E29)</f>
        <v>380.6</v>
      </c>
      <c r="T29" s="99">
        <f>SUM(F$27:F29)</f>
        <v>82097.4</v>
      </c>
      <c r="U29" s="99">
        <f>SUM(G$27:G29)</f>
        <v>7614</v>
      </c>
      <c r="V29" s="99">
        <f>SUM(H$27:H29)</f>
        <v>154.5</v>
      </c>
      <c r="W29" s="28">
        <f>SUM(I$27:I29)</f>
        <v>1806501.2999999998</v>
      </c>
      <c r="X29" s="28">
        <f>SUM(J$27:J29)</f>
        <v>153008.7</v>
      </c>
      <c r="Y29" s="28">
        <f>SUM(K$27:K29)</f>
        <v>29244.200000000004</v>
      </c>
      <c r="Z29" s="28">
        <f>SUM(L$27:L29)</f>
        <v>2856.6</v>
      </c>
      <c r="AA29" s="28">
        <f>SUM(M$27:M29)</f>
        <v>1219748.9</v>
      </c>
      <c r="AB29" s="28">
        <f>SUM(N$27:N29)</f>
        <v>386979.3</v>
      </c>
      <c r="AC29" s="28">
        <f>SUM(O$27:O29)</f>
        <v>14663.600000000002</v>
      </c>
      <c r="AD29" s="28">
        <f t="shared" si="3"/>
        <v>0</v>
      </c>
      <c r="AE29" s="25">
        <f t="shared" si="4"/>
        <v>-386979.2999999998</v>
      </c>
      <c r="AF29" s="45">
        <f t="shared" si="0"/>
        <v>31553.7</v>
      </c>
      <c r="AG29" s="25">
        <v>2361</v>
      </c>
      <c r="AI29" s="26">
        <v>128001.4</v>
      </c>
      <c r="AK29" s="27">
        <f>SUM(AF$27:AF29)</f>
        <v>98221.59999999999</v>
      </c>
      <c r="AL29" s="52">
        <f>SUM(AG$27:AG29)</f>
        <v>7614</v>
      </c>
      <c r="AM29" s="28">
        <f>SUM(AI$27:AI29)</f>
        <v>386979.3</v>
      </c>
    </row>
    <row r="30" spans="1:39" s="11" customFormat="1" ht="9.75">
      <c r="A30" s="10" t="s">
        <v>2</v>
      </c>
      <c r="B30" s="110">
        <f t="shared" si="1"/>
        <v>32526.5</v>
      </c>
      <c r="C30" s="98">
        <v>2019.9</v>
      </c>
      <c r="D30" s="98">
        <v>1060.7</v>
      </c>
      <c r="E30" s="98">
        <v>137.1</v>
      </c>
      <c r="F30" s="98">
        <v>26669.2</v>
      </c>
      <c r="G30" s="25">
        <v>2587</v>
      </c>
      <c r="H30" s="120">
        <v>52.6</v>
      </c>
      <c r="I30" s="71">
        <f t="shared" si="2"/>
        <v>578740.1</v>
      </c>
      <c r="J30" s="72">
        <v>52640.6</v>
      </c>
      <c r="K30" s="72">
        <v>10731.9</v>
      </c>
      <c r="L30" s="72">
        <v>945.3</v>
      </c>
      <c r="M30" s="72">
        <v>373566.6</v>
      </c>
      <c r="N30" s="26">
        <v>136209.2</v>
      </c>
      <c r="O30" s="72">
        <v>4646.5</v>
      </c>
      <c r="P30" s="99">
        <f>SUM(B$27:B30)</f>
        <v>130748.09999999999</v>
      </c>
      <c r="Q30" s="99">
        <f>SUM(C$27:C30)</f>
        <v>7376.699999999999</v>
      </c>
      <c r="R30" s="99">
        <f>SUM(D$27:D30)</f>
        <v>3679</v>
      </c>
      <c r="S30" s="99">
        <f>SUM(E$27:E30)</f>
        <v>517.7</v>
      </c>
      <c r="T30" s="99">
        <f>SUM(F$27:F30)</f>
        <v>108766.59999999999</v>
      </c>
      <c r="U30" s="99">
        <f>SUM(G$27:G30)</f>
        <v>10201</v>
      </c>
      <c r="V30" s="99">
        <f>SUM(H$27:H30)</f>
        <v>207.1</v>
      </c>
      <c r="W30" s="28">
        <f>SUM(I$27:I30)</f>
        <v>2385241.4</v>
      </c>
      <c r="X30" s="28">
        <f>SUM(J$27:J30)</f>
        <v>205649.30000000002</v>
      </c>
      <c r="Y30" s="28">
        <f>SUM(K$27:K30)</f>
        <v>39976.100000000006</v>
      </c>
      <c r="Z30" s="28">
        <f>SUM(L$27:L30)</f>
        <v>3801.8999999999996</v>
      </c>
      <c r="AA30" s="28">
        <f>SUM(M$27:M30)</f>
        <v>1593315.5</v>
      </c>
      <c r="AB30" s="28">
        <f>SUM(N$27:N30)</f>
        <v>523188.5</v>
      </c>
      <c r="AC30" s="28">
        <f>SUM(O$27:O30)</f>
        <v>19310.100000000002</v>
      </c>
      <c r="AD30" s="28">
        <f t="shared" si="3"/>
        <v>0</v>
      </c>
      <c r="AE30" s="25">
        <f t="shared" si="4"/>
        <v>-523188.49999999977</v>
      </c>
      <c r="AF30" s="45">
        <f t="shared" si="0"/>
        <v>32526.5</v>
      </c>
      <c r="AG30" s="25">
        <v>2587</v>
      </c>
      <c r="AI30" s="26">
        <v>136209.2</v>
      </c>
      <c r="AK30" s="52">
        <f>SUM(AF$27:AF30)</f>
        <v>130748.09999999999</v>
      </c>
      <c r="AL30" s="52">
        <f>SUM(AG$27:AG30)</f>
        <v>10201</v>
      </c>
      <c r="AM30" s="28">
        <f>SUM(AI$27:AI30)</f>
        <v>523188.5</v>
      </c>
    </row>
    <row r="31" spans="1:39" s="11" customFormat="1" ht="9.75">
      <c r="A31" s="10" t="s">
        <v>0</v>
      </c>
      <c r="B31" s="110">
        <f t="shared" si="1"/>
        <v>34057.3</v>
      </c>
      <c r="C31" s="98">
        <v>2086.2</v>
      </c>
      <c r="D31" s="98">
        <v>1172.8</v>
      </c>
      <c r="E31" s="98">
        <v>105.9</v>
      </c>
      <c r="F31" s="98">
        <v>27781.4</v>
      </c>
      <c r="G31" s="25">
        <v>2861</v>
      </c>
      <c r="H31" s="98">
        <v>50</v>
      </c>
      <c r="I31" s="71">
        <f t="shared" si="2"/>
        <v>607257.9</v>
      </c>
      <c r="J31" s="72">
        <v>60085</v>
      </c>
      <c r="K31" s="72">
        <v>11828.5</v>
      </c>
      <c r="L31" s="72">
        <v>864.7</v>
      </c>
      <c r="M31" s="72">
        <v>391460.5</v>
      </c>
      <c r="N31" s="26">
        <v>137906.4</v>
      </c>
      <c r="O31" s="72">
        <v>5112.8</v>
      </c>
      <c r="P31" s="99">
        <f>SUM(B$27:B31)</f>
        <v>164805.4</v>
      </c>
      <c r="Q31" s="99">
        <f>SUM(C$27:C31)</f>
        <v>9462.899999999998</v>
      </c>
      <c r="R31" s="99">
        <f>SUM(D$27:D31)</f>
        <v>4851.8</v>
      </c>
      <c r="S31" s="99">
        <f>SUM(E$27:E31)</f>
        <v>623.6</v>
      </c>
      <c r="T31" s="99">
        <f>SUM(F$27:F31)</f>
        <v>136548</v>
      </c>
      <c r="U31" s="99">
        <f>SUM(G$27:G31)</f>
        <v>13062</v>
      </c>
      <c r="V31" s="99">
        <f>SUM(H$27:H31)</f>
        <v>257.1</v>
      </c>
      <c r="W31" s="28">
        <f>SUM(I$27:I31)</f>
        <v>2992499.3</v>
      </c>
      <c r="X31" s="28">
        <f>SUM(J$27:J31)</f>
        <v>265734.30000000005</v>
      </c>
      <c r="Y31" s="28">
        <f>SUM(K$27:K31)</f>
        <v>51804.600000000006</v>
      </c>
      <c r="Z31" s="28">
        <f>SUM(L$27:L31)</f>
        <v>4666.599999999999</v>
      </c>
      <c r="AA31" s="28">
        <f>SUM(M$27:M31)</f>
        <v>1984776</v>
      </c>
      <c r="AB31" s="28">
        <f>SUM(N$27:N31)</f>
        <v>661094.9</v>
      </c>
      <c r="AC31" s="28">
        <f>SUM(O$27:O31)</f>
        <v>24422.9</v>
      </c>
      <c r="AD31" s="28">
        <f t="shared" si="3"/>
        <v>0</v>
      </c>
      <c r="AE31" s="25">
        <f t="shared" si="4"/>
        <v>-661094.8999999994</v>
      </c>
      <c r="AF31" s="45">
        <f t="shared" si="0"/>
        <v>34057.3</v>
      </c>
      <c r="AG31" s="25">
        <v>2861</v>
      </c>
      <c r="AI31" s="26">
        <v>137906.4</v>
      </c>
      <c r="AK31" s="52">
        <f>SUM(AF$27:AF31)</f>
        <v>164805.4</v>
      </c>
      <c r="AL31" s="52">
        <f>SUM(AG$27:AG31)</f>
        <v>13062</v>
      </c>
      <c r="AM31" s="28">
        <f>SUM(AI$27:AI31)</f>
        <v>661094.9</v>
      </c>
    </row>
    <row r="32" spans="1:39" s="11" customFormat="1" ht="9.75">
      <c r="A32" s="10" t="s">
        <v>3</v>
      </c>
      <c r="B32" s="110">
        <f t="shared" si="1"/>
        <v>29215.199999999997</v>
      </c>
      <c r="C32" s="98">
        <v>2015.4</v>
      </c>
      <c r="D32" s="98">
        <v>1049.6</v>
      </c>
      <c r="E32" s="98">
        <v>84.8</v>
      </c>
      <c r="F32" s="98">
        <v>23280.3</v>
      </c>
      <c r="G32" s="25">
        <v>2738</v>
      </c>
      <c r="H32" s="98">
        <v>47.1</v>
      </c>
      <c r="I32" s="71">
        <f t="shared" si="2"/>
        <v>550247</v>
      </c>
      <c r="J32" s="72">
        <v>56628</v>
      </c>
      <c r="K32" s="72">
        <v>10577</v>
      </c>
      <c r="L32" s="72">
        <v>716.8</v>
      </c>
      <c r="M32" s="72">
        <v>342425.8</v>
      </c>
      <c r="N32" s="26">
        <v>135327.5</v>
      </c>
      <c r="O32" s="72">
        <v>4571.9</v>
      </c>
      <c r="P32" s="99">
        <f>SUM(B$27:B32)</f>
        <v>194020.59999999998</v>
      </c>
      <c r="Q32" s="99">
        <f>SUM(C$27:C32)</f>
        <v>11478.299999999997</v>
      </c>
      <c r="R32" s="99">
        <f>SUM(D$27:D32)</f>
        <v>5901.4</v>
      </c>
      <c r="S32" s="99">
        <f>SUM(E$27:E32)</f>
        <v>708.4</v>
      </c>
      <c r="T32" s="99">
        <f>SUM(F$27:F32)</f>
        <v>159828.3</v>
      </c>
      <c r="U32" s="99">
        <f>SUM(G$27:G32)</f>
        <v>15800</v>
      </c>
      <c r="V32" s="99">
        <f>SUM(H$27:H32)</f>
        <v>304.20000000000005</v>
      </c>
      <c r="W32" s="28">
        <f>SUM(I$27:I32)</f>
        <v>3542746.3</v>
      </c>
      <c r="X32" s="28">
        <f>SUM(J$27:J32)</f>
        <v>322362.30000000005</v>
      </c>
      <c r="Y32" s="28">
        <f>SUM(K$27:K32)</f>
        <v>62381.600000000006</v>
      </c>
      <c r="Z32" s="28">
        <f>SUM(L$27:L32)</f>
        <v>5383.4</v>
      </c>
      <c r="AA32" s="28">
        <f>SUM(M$27:M32)</f>
        <v>2327201.8</v>
      </c>
      <c r="AB32" s="28">
        <f>SUM(N$27:N32)</f>
        <v>796422.4</v>
      </c>
      <c r="AC32" s="28">
        <f>SUM(O$27:O32)</f>
        <v>28994.800000000003</v>
      </c>
      <c r="AD32" s="28">
        <f t="shared" si="3"/>
        <v>0</v>
      </c>
      <c r="AE32" s="25">
        <f t="shared" si="4"/>
        <v>-796422.4000000004</v>
      </c>
      <c r="AF32" s="45">
        <f t="shared" si="0"/>
        <v>29215.199999999997</v>
      </c>
      <c r="AG32" s="25">
        <v>2738</v>
      </c>
      <c r="AI32" s="26">
        <v>135327.5</v>
      </c>
      <c r="AK32" s="52">
        <f>SUM(AF$27:AF32)</f>
        <v>194020.59999999998</v>
      </c>
      <c r="AL32" s="52">
        <f>SUM(AG$27:AG32)</f>
        <v>15800</v>
      </c>
      <c r="AM32" s="28">
        <f>SUM(AI$27:AI32)</f>
        <v>796422.4</v>
      </c>
    </row>
    <row r="33" spans="1:39" s="11" customFormat="1" ht="9.75">
      <c r="A33" s="10" t="s">
        <v>3</v>
      </c>
      <c r="B33" s="110">
        <f t="shared" si="1"/>
        <v>32388.300000000003</v>
      </c>
      <c r="C33" s="98">
        <v>2152.2</v>
      </c>
      <c r="D33" s="98">
        <v>691.4</v>
      </c>
      <c r="E33" s="98">
        <v>107.8</v>
      </c>
      <c r="F33" s="98">
        <v>26544</v>
      </c>
      <c r="G33" s="25">
        <v>2852</v>
      </c>
      <c r="H33" s="98">
        <v>40.9</v>
      </c>
      <c r="I33" s="71">
        <f t="shared" si="2"/>
        <v>562505.4</v>
      </c>
      <c r="J33" s="72">
        <v>57980.5</v>
      </c>
      <c r="K33" s="72">
        <v>9274.2</v>
      </c>
      <c r="L33" s="72">
        <v>750.7</v>
      </c>
      <c r="M33" s="72">
        <v>352286.1</v>
      </c>
      <c r="N33" s="26">
        <v>137669.6</v>
      </c>
      <c r="O33" s="72">
        <v>4544.3</v>
      </c>
      <c r="P33" s="99">
        <f>SUM(B$27:B33)</f>
        <v>226408.89999999997</v>
      </c>
      <c r="Q33" s="99">
        <f>SUM(C$27:C33)</f>
        <v>13630.499999999996</v>
      </c>
      <c r="R33" s="99">
        <f>SUM(D$27:D33)</f>
        <v>6592.799999999999</v>
      </c>
      <c r="S33" s="99">
        <f>SUM(E$27:E33)</f>
        <v>816.1999999999999</v>
      </c>
      <c r="T33" s="99">
        <f>SUM(F$27:F33)</f>
        <v>186372.3</v>
      </c>
      <c r="U33" s="99">
        <f>SUM(G$27:G33)</f>
        <v>18652</v>
      </c>
      <c r="V33" s="99">
        <f>SUM(H$27:H33)</f>
        <v>345.1</v>
      </c>
      <c r="W33" s="28">
        <f>SUM(I$27:I33)</f>
        <v>4105251.6999999997</v>
      </c>
      <c r="X33" s="28">
        <f>SUM(J$27:J33)</f>
        <v>380342.80000000005</v>
      </c>
      <c r="Y33" s="28">
        <f>SUM(K$27:K33)</f>
        <v>71655.8</v>
      </c>
      <c r="Z33" s="28">
        <f>SUM(L$27:L33)</f>
        <v>6134.099999999999</v>
      </c>
      <c r="AA33" s="28">
        <f>SUM(M$27:M33)</f>
        <v>2679487.9</v>
      </c>
      <c r="AB33" s="28">
        <f>SUM(N$27:N33)</f>
        <v>934092</v>
      </c>
      <c r="AC33" s="28">
        <f>SUM(O$27:O33)</f>
        <v>33539.100000000006</v>
      </c>
      <c r="AD33" s="28">
        <f t="shared" si="3"/>
        <v>0</v>
      </c>
      <c r="AE33" s="25">
        <f t="shared" si="4"/>
        <v>-934091.9999999995</v>
      </c>
      <c r="AF33" s="45">
        <f t="shared" si="0"/>
        <v>32388.300000000003</v>
      </c>
      <c r="AG33" s="25">
        <v>2852</v>
      </c>
      <c r="AI33" s="26">
        <v>137669.6</v>
      </c>
      <c r="AK33" s="52">
        <f>SUM(AF$27:AF33)</f>
        <v>226408.89999999997</v>
      </c>
      <c r="AL33" s="52">
        <f>SUM(AG$27:AG33)</f>
        <v>18652</v>
      </c>
      <c r="AM33" s="28">
        <f>SUM(AI$27:AI33)</f>
        <v>934092</v>
      </c>
    </row>
    <row r="34" spans="1:39" s="11" customFormat="1" ht="9.75">
      <c r="A34" s="10" t="s">
        <v>2</v>
      </c>
      <c r="B34" s="110">
        <f t="shared" si="1"/>
        <v>32855.899999999994</v>
      </c>
      <c r="C34" s="98">
        <v>2269.8</v>
      </c>
      <c r="D34" s="98">
        <v>1184.6</v>
      </c>
      <c r="E34" s="98">
        <v>83.4</v>
      </c>
      <c r="F34" s="98">
        <v>26513.5</v>
      </c>
      <c r="G34" s="25">
        <v>2767</v>
      </c>
      <c r="H34" s="98">
        <v>37.6</v>
      </c>
      <c r="I34" s="28">
        <f t="shared" si="2"/>
        <v>547377.0999999999</v>
      </c>
      <c r="J34" s="28">
        <v>57823.2</v>
      </c>
      <c r="K34" s="28">
        <v>10607.6</v>
      </c>
      <c r="L34" s="28">
        <v>785</v>
      </c>
      <c r="M34" s="28">
        <v>333840.3</v>
      </c>
      <c r="N34" s="25">
        <v>139649.3</v>
      </c>
      <c r="O34" s="28">
        <v>4671.7</v>
      </c>
      <c r="P34" s="99">
        <f>SUM(B$27:B34)</f>
        <v>259264.79999999996</v>
      </c>
      <c r="Q34" s="99">
        <f>SUM(C$27:C34)</f>
        <v>15900.299999999996</v>
      </c>
      <c r="R34" s="99">
        <f>SUM(D$27:D34)</f>
        <v>7777.4</v>
      </c>
      <c r="S34" s="99">
        <f>SUM(E$27:E34)</f>
        <v>899.5999999999999</v>
      </c>
      <c r="T34" s="99">
        <f>SUM(F$27:F34)</f>
        <v>212885.8</v>
      </c>
      <c r="U34" s="99">
        <f>SUM(G$27:G34)</f>
        <v>21419</v>
      </c>
      <c r="V34" s="99">
        <f>SUM(H$27:H34)</f>
        <v>382.70000000000005</v>
      </c>
      <c r="W34" s="28">
        <f>SUM(I$27:I34)</f>
        <v>4652628.8</v>
      </c>
      <c r="X34" s="28">
        <f>SUM(J$27:J34)</f>
        <v>438166.00000000006</v>
      </c>
      <c r="Y34" s="28">
        <f>SUM(K$27:K34)</f>
        <v>82263.40000000001</v>
      </c>
      <c r="Z34" s="28">
        <f>SUM(L$27:L34)</f>
        <v>6919.099999999999</v>
      </c>
      <c r="AA34" s="28">
        <f>SUM(M$27:M34)</f>
        <v>3013328.1999999997</v>
      </c>
      <c r="AB34" s="28">
        <f>SUM(N$27:N34)</f>
        <v>1073741.3</v>
      </c>
      <c r="AC34" s="28">
        <f>SUM(O$27:O34)</f>
        <v>38210.8</v>
      </c>
      <c r="AD34" s="28">
        <f t="shared" si="3"/>
        <v>0</v>
      </c>
      <c r="AE34" s="25">
        <f t="shared" si="4"/>
        <v>-1073741.3000000003</v>
      </c>
      <c r="AF34" s="25">
        <f t="shared" si="0"/>
        <v>32855.9</v>
      </c>
      <c r="AG34" s="25">
        <v>2767</v>
      </c>
      <c r="AI34" s="25">
        <v>139649.3</v>
      </c>
      <c r="AK34" s="52">
        <f>SUM(AF$27:AF34)</f>
        <v>259264.79999999996</v>
      </c>
      <c r="AL34" s="52">
        <f>SUM(AG$27:AG34)</f>
        <v>21419</v>
      </c>
      <c r="AM34" s="28">
        <f>SUM(AI$27:AI34)</f>
        <v>1073741.3</v>
      </c>
    </row>
    <row r="35" spans="1:39" s="11" customFormat="1" ht="9.75">
      <c r="A35" s="10" t="s">
        <v>4</v>
      </c>
      <c r="B35" s="110">
        <f t="shared" si="1"/>
        <v>31819.800000000003</v>
      </c>
      <c r="C35" s="98">
        <v>2000.1</v>
      </c>
      <c r="D35" s="98">
        <v>859.7</v>
      </c>
      <c r="E35" s="98">
        <v>72.7</v>
      </c>
      <c r="F35" s="98">
        <v>26149.4</v>
      </c>
      <c r="G35" s="25">
        <v>2703</v>
      </c>
      <c r="H35" s="98">
        <v>34.9</v>
      </c>
      <c r="I35" s="28">
        <f aca="true" t="shared" si="5" ref="I35:I67">+SUM(J35:O35)</f>
        <v>548711.9</v>
      </c>
      <c r="J35" s="28">
        <v>54500.1</v>
      </c>
      <c r="K35" s="28">
        <v>7799.8</v>
      </c>
      <c r="L35" s="28">
        <v>709.8</v>
      </c>
      <c r="M35" s="28">
        <v>346666</v>
      </c>
      <c r="N35" s="25">
        <v>134807.9</v>
      </c>
      <c r="O35" s="28">
        <v>4228.3</v>
      </c>
      <c r="P35" s="99">
        <f>SUM(B$27:B35)</f>
        <v>291084.6</v>
      </c>
      <c r="Q35" s="99">
        <f>SUM(C$27:C35)</f>
        <v>17900.399999999994</v>
      </c>
      <c r="R35" s="99">
        <f>SUM(D$27:D35)</f>
        <v>8637.1</v>
      </c>
      <c r="S35" s="99">
        <f>SUM(E$27:E35)</f>
        <v>972.3</v>
      </c>
      <c r="T35" s="99">
        <f>SUM(F$27:F35)</f>
        <v>239035.19999999998</v>
      </c>
      <c r="U35" s="99">
        <f>SUM(G$27:G35)</f>
        <v>24122</v>
      </c>
      <c r="V35" s="99">
        <f>SUM(H$27:H35)</f>
        <v>417.6</v>
      </c>
      <c r="W35" s="28">
        <f>SUM(I$27:I35)</f>
        <v>5201340.7</v>
      </c>
      <c r="X35" s="28">
        <f>SUM(J$27:J35)</f>
        <v>492666.10000000003</v>
      </c>
      <c r="Y35" s="28">
        <f>SUM(K$27:K35)</f>
        <v>90063.20000000001</v>
      </c>
      <c r="Z35" s="28">
        <f>SUM(L$27:L35)</f>
        <v>7628.9</v>
      </c>
      <c r="AA35" s="28">
        <f>SUM(M$27:M35)</f>
        <v>3359994.1999999997</v>
      </c>
      <c r="AB35" s="28">
        <f>SUM(N$27:N35)</f>
        <v>1208549.2</v>
      </c>
      <c r="AC35" s="28">
        <f>SUM(O$27:O35)</f>
        <v>42439.100000000006</v>
      </c>
      <c r="AD35" s="28">
        <f t="shared" si="3"/>
        <v>0</v>
      </c>
      <c r="AE35" s="25">
        <f t="shared" si="4"/>
        <v>-1208549.2000000002</v>
      </c>
      <c r="AF35" s="25">
        <f aca="true" t="shared" si="6" ref="AF35:AF66">+SUM(C35:H35)</f>
        <v>31819.800000000003</v>
      </c>
      <c r="AG35" s="25">
        <v>2703</v>
      </c>
      <c r="AI35" s="25">
        <v>134807.9</v>
      </c>
      <c r="AK35" s="52">
        <f>SUM(AF$27:AF35)</f>
        <v>291084.6</v>
      </c>
      <c r="AL35" s="52">
        <f>SUM(AG$27:AG35)</f>
        <v>24122</v>
      </c>
      <c r="AM35" s="28">
        <f>SUM(AI$27:AI35)</f>
        <v>1208549.2</v>
      </c>
    </row>
    <row r="36" spans="1:39" s="11" customFormat="1" ht="9.75">
      <c r="A36" s="10" t="s">
        <v>5</v>
      </c>
      <c r="B36" s="110">
        <f t="shared" si="1"/>
        <v>35662</v>
      </c>
      <c r="C36" s="98">
        <v>2154.9</v>
      </c>
      <c r="D36" s="98">
        <v>1002.7</v>
      </c>
      <c r="E36" s="98">
        <v>89.5</v>
      </c>
      <c r="F36" s="98">
        <v>29332.7</v>
      </c>
      <c r="G36" s="25">
        <v>3038</v>
      </c>
      <c r="H36" s="98">
        <v>44.2</v>
      </c>
      <c r="I36" s="28">
        <f t="shared" si="5"/>
        <v>634167.4999999999</v>
      </c>
      <c r="J36" s="28">
        <v>62089.9</v>
      </c>
      <c r="K36" s="28">
        <v>8707</v>
      </c>
      <c r="L36" s="28">
        <v>864</v>
      </c>
      <c r="M36" s="28">
        <v>408661.8</v>
      </c>
      <c r="N36" s="25">
        <v>149210.2</v>
      </c>
      <c r="O36" s="28">
        <v>4634.6</v>
      </c>
      <c r="P36" s="99">
        <f>SUM(B$27:B36)</f>
        <v>326746.6</v>
      </c>
      <c r="Q36" s="99">
        <f>SUM(C$27:C36)</f>
        <v>20055.299999999996</v>
      </c>
      <c r="R36" s="99">
        <f>SUM(D$27:D36)</f>
        <v>9639.800000000001</v>
      </c>
      <c r="S36" s="99">
        <f>SUM(E$27:E36)</f>
        <v>1061.8</v>
      </c>
      <c r="T36" s="99">
        <f>SUM(F$27:F36)</f>
        <v>268367.89999999997</v>
      </c>
      <c r="U36" s="99">
        <f>SUM(G$27:G36)</f>
        <v>27160</v>
      </c>
      <c r="V36" s="99">
        <f>SUM(H$27:H36)</f>
        <v>461.8</v>
      </c>
      <c r="W36" s="28">
        <f>SUM(I$27:I36)</f>
        <v>5835508.2</v>
      </c>
      <c r="X36" s="28">
        <f>SUM(J$27:J36)</f>
        <v>554756</v>
      </c>
      <c r="Y36" s="28">
        <f>SUM(K$27:K36)</f>
        <v>98770.20000000001</v>
      </c>
      <c r="Z36" s="28">
        <f>SUM(L$27:L36)</f>
        <v>8492.9</v>
      </c>
      <c r="AA36" s="28">
        <f>SUM(M$27:M36)</f>
        <v>3768655.9999999995</v>
      </c>
      <c r="AB36" s="28">
        <f>SUM(N$27:N36)</f>
        <v>1357759.4</v>
      </c>
      <c r="AC36" s="28">
        <f>SUM(O$27:O36)</f>
        <v>47073.700000000004</v>
      </c>
      <c r="AD36" s="28">
        <f t="shared" si="3"/>
        <v>0</v>
      </c>
      <c r="AE36" s="25">
        <f t="shared" si="4"/>
        <v>-1357759.4000000004</v>
      </c>
      <c r="AF36" s="25">
        <f t="shared" si="6"/>
        <v>35662</v>
      </c>
      <c r="AG36" s="25">
        <v>3038</v>
      </c>
      <c r="AI36" s="25">
        <v>149210.2</v>
      </c>
      <c r="AK36" s="46">
        <f>SUM(AF$27:AF36)</f>
        <v>326746.6</v>
      </c>
      <c r="AL36" s="52">
        <f>SUM(AG$27:AG36)</f>
        <v>27160</v>
      </c>
      <c r="AM36" s="28">
        <f>SUM(AI$27:AI36)</f>
        <v>1357759.4</v>
      </c>
    </row>
    <row r="37" spans="1:39" s="11" customFormat="1" ht="9.75">
      <c r="A37" s="10" t="s">
        <v>6</v>
      </c>
      <c r="B37" s="110">
        <f t="shared" si="1"/>
        <v>34175.2</v>
      </c>
      <c r="C37" s="98">
        <v>2226</v>
      </c>
      <c r="D37" s="98">
        <v>812.6</v>
      </c>
      <c r="E37" s="98">
        <v>77.1</v>
      </c>
      <c r="F37" s="98">
        <v>28305.2</v>
      </c>
      <c r="G37" s="25">
        <v>2719</v>
      </c>
      <c r="H37" s="98">
        <v>35.3</v>
      </c>
      <c r="I37" s="28">
        <f t="shared" si="5"/>
        <v>620387.7000000001</v>
      </c>
      <c r="J37" s="28">
        <v>58734.2</v>
      </c>
      <c r="K37" s="28">
        <v>7732.6</v>
      </c>
      <c r="L37" s="28">
        <v>945.4</v>
      </c>
      <c r="M37" s="28">
        <v>405373.4</v>
      </c>
      <c r="N37" s="25">
        <v>143243.5</v>
      </c>
      <c r="O37" s="28">
        <v>4358.6</v>
      </c>
      <c r="P37" s="99">
        <f>SUM(B$27:B37)</f>
        <v>360921.8</v>
      </c>
      <c r="Q37" s="99">
        <f>SUM(C$27:C37)</f>
        <v>22281.299999999996</v>
      </c>
      <c r="R37" s="99">
        <f>SUM(D$27:D37)</f>
        <v>10452.400000000001</v>
      </c>
      <c r="S37" s="99">
        <f>SUM(E$27:E37)</f>
        <v>1138.8999999999999</v>
      </c>
      <c r="T37" s="99">
        <f>SUM(F$27:F37)</f>
        <v>296673.1</v>
      </c>
      <c r="U37" s="99">
        <f>SUM(G$27:G37)</f>
        <v>29879</v>
      </c>
      <c r="V37" s="99">
        <f>SUM(H$27:H37)</f>
        <v>497.1</v>
      </c>
      <c r="W37" s="28">
        <f>SUM(I$27:I37)</f>
        <v>6455895.9</v>
      </c>
      <c r="X37" s="28">
        <f>SUM(J$27:J37)</f>
        <v>613490.2</v>
      </c>
      <c r="Y37" s="28">
        <f>SUM(K$27:K37)</f>
        <v>106502.80000000002</v>
      </c>
      <c r="Z37" s="28">
        <f>SUM(L$27:L37)</f>
        <v>9438.3</v>
      </c>
      <c r="AA37" s="28">
        <f>SUM(M$27:M37)</f>
        <v>4174029.3999999994</v>
      </c>
      <c r="AB37" s="28">
        <f>SUM(N$27:N37)</f>
        <v>1501002.9</v>
      </c>
      <c r="AC37" s="28">
        <f>SUM(O$27:O37)</f>
        <v>51432.3</v>
      </c>
      <c r="AD37" s="28">
        <f t="shared" si="3"/>
        <v>0</v>
      </c>
      <c r="AE37" s="25">
        <f t="shared" si="4"/>
        <v>-1501002.9000000013</v>
      </c>
      <c r="AF37" s="25">
        <f t="shared" si="6"/>
        <v>34175.200000000004</v>
      </c>
      <c r="AG37" s="25">
        <v>2719</v>
      </c>
      <c r="AI37" s="25">
        <v>143243.5</v>
      </c>
      <c r="AK37" s="46">
        <f>SUM(AF$27:AF37)</f>
        <v>360921.8</v>
      </c>
      <c r="AL37" s="52">
        <f>SUM(AG$27:AG37)</f>
        <v>29879</v>
      </c>
      <c r="AM37" s="28">
        <f>SUM(AI$27:AI37)</f>
        <v>1501002.9</v>
      </c>
    </row>
    <row r="38" spans="1:39" s="11" customFormat="1" ht="9.75">
      <c r="A38" s="10" t="s">
        <v>7</v>
      </c>
      <c r="B38" s="110">
        <f t="shared" si="1"/>
        <v>32088.5</v>
      </c>
      <c r="C38" s="98">
        <v>1911.6</v>
      </c>
      <c r="D38" s="98">
        <v>1312.6</v>
      </c>
      <c r="E38" s="98">
        <v>134.5</v>
      </c>
      <c r="F38" s="98">
        <v>25571.2</v>
      </c>
      <c r="G38" s="25">
        <v>3125</v>
      </c>
      <c r="H38" s="98">
        <v>33.6</v>
      </c>
      <c r="I38" s="28">
        <f t="shared" si="5"/>
        <v>566842.2000000001</v>
      </c>
      <c r="J38" s="28">
        <v>55518.2</v>
      </c>
      <c r="K38" s="28">
        <v>13139.6</v>
      </c>
      <c r="L38" s="28">
        <v>1532.6</v>
      </c>
      <c r="M38" s="28">
        <v>356444.8</v>
      </c>
      <c r="N38" s="25">
        <v>135815.6</v>
      </c>
      <c r="O38" s="28">
        <v>4391.4</v>
      </c>
      <c r="P38" s="99">
        <f>SUM(B$27:B38)</f>
        <v>393010.3</v>
      </c>
      <c r="Q38" s="99">
        <f>SUM(C$27:C38)</f>
        <v>24192.899999999994</v>
      </c>
      <c r="R38" s="99">
        <f>SUM(D$27:D38)</f>
        <v>11765.000000000002</v>
      </c>
      <c r="S38" s="99">
        <f>SUM(E$27:E38)</f>
        <v>1273.3999999999999</v>
      </c>
      <c r="T38" s="99">
        <f>SUM(F$27:F38)</f>
        <v>322244.3</v>
      </c>
      <c r="U38" s="99">
        <f>SUM(G$27:G38)</f>
        <v>33004</v>
      </c>
      <c r="V38" s="99">
        <f>SUM(H$27:H38)</f>
        <v>530.7</v>
      </c>
      <c r="W38" s="28">
        <f>SUM(I$27:I38)</f>
        <v>7022738.100000001</v>
      </c>
      <c r="X38" s="28">
        <f>SUM(J$27:J38)</f>
        <v>669008.3999999999</v>
      </c>
      <c r="Y38" s="28">
        <f>SUM(K$27:K38)</f>
        <v>119642.40000000002</v>
      </c>
      <c r="Z38" s="28">
        <f>SUM(L$27:L38)</f>
        <v>10970.9</v>
      </c>
      <c r="AA38" s="28">
        <f>SUM(M$27:M38)</f>
        <v>4530474.199999999</v>
      </c>
      <c r="AB38" s="28">
        <f>SUM(N$27:N38)</f>
        <v>1636818.5</v>
      </c>
      <c r="AC38" s="28">
        <f>SUM(O$27:O38)</f>
        <v>55823.700000000004</v>
      </c>
      <c r="AD38" s="28">
        <f t="shared" si="3"/>
        <v>0</v>
      </c>
      <c r="AE38" s="25">
        <f t="shared" si="4"/>
        <v>-1636818.500000001</v>
      </c>
      <c r="AF38" s="25">
        <f t="shared" si="6"/>
        <v>32088.5</v>
      </c>
      <c r="AG38" s="25">
        <v>3125</v>
      </c>
      <c r="AI38" s="25">
        <v>135815.6</v>
      </c>
      <c r="AK38" s="46">
        <f>SUM(AF$27:AF38)</f>
        <v>393010.3</v>
      </c>
      <c r="AL38" s="52">
        <f>SUM(AG$27:AG38)</f>
        <v>33004</v>
      </c>
      <c r="AM38" s="28">
        <f>SUM(AI$27:AI38)</f>
        <v>1636818.5</v>
      </c>
    </row>
    <row r="39" spans="1:39" ht="9.75">
      <c r="A39" s="217" t="s">
        <v>20</v>
      </c>
      <c r="B39" s="110">
        <f t="shared" si="1"/>
        <v>37086.55625</v>
      </c>
      <c r="C39" s="98">
        <v>2055.6</v>
      </c>
      <c r="D39" s="98">
        <v>686.4</v>
      </c>
      <c r="E39" s="98">
        <v>170</v>
      </c>
      <c r="F39" s="98">
        <v>31223.8</v>
      </c>
      <c r="G39" s="256">
        <v>2879.55625</v>
      </c>
      <c r="H39" s="98">
        <v>71.2</v>
      </c>
      <c r="I39" s="28">
        <f t="shared" si="5"/>
        <v>688585.1</v>
      </c>
      <c r="J39" s="28">
        <v>56257.4</v>
      </c>
      <c r="K39" s="28">
        <v>8123.7</v>
      </c>
      <c r="L39" s="28">
        <v>907.6</v>
      </c>
      <c r="M39" s="28">
        <v>469303.8</v>
      </c>
      <c r="N39" s="25">
        <v>149214</v>
      </c>
      <c r="O39" s="28">
        <v>4778.6</v>
      </c>
      <c r="P39" s="99">
        <f>SUM(B$39:B39)</f>
        <v>37086.55625</v>
      </c>
      <c r="Q39" s="99">
        <f>SUM(C$39:C39)</f>
        <v>2055.6</v>
      </c>
      <c r="R39" s="99">
        <f>SUM(D$39:D39)</f>
        <v>686.4</v>
      </c>
      <c r="S39" s="99">
        <f>SUM(E$39:E39)</f>
        <v>170</v>
      </c>
      <c r="T39" s="99">
        <f>SUM(F$39:F39)</f>
        <v>31223.8</v>
      </c>
      <c r="U39" s="99">
        <f>SUM(G$39:G39)</f>
        <v>2879.55625</v>
      </c>
      <c r="V39" s="129">
        <f>SUM(H$39:H39)</f>
        <v>71.2</v>
      </c>
      <c r="W39" s="28">
        <f>SUM(I$39:I39)</f>
        <v>688585.1</v>
      </c>
      <c r="X39" s="28">
        <f>SUM(J$39:J39)</f>
        <v>56257.4</v>
      </c>
      <c r="Y39" s="28">
        <f>SUM(K$39:K39)</f>
        <v>8123.7</v>
      </c>
      <c r="Z39" s="28">
        <f>SUM(L$39:L39)</f>
        <v>907.6</v>
      </c>
      <c r="AA39" s="28">
        <f>SUM(M$39:M39)</f>
        <v>469303.8</v>
      </c>
      <c r="AB39" s="28">
        <f>SUM(N$39:N39)</f>
        <v>149214</v>
      </c>
      <c r="AC39" s="28">
        <f>SUM(O$39:O39)</f>
        <v>4778.6</v>
      </c>
      <c r="AD39" s="28">
        <f t="shared" si="3"/>
        <v>0</v>
      </c>
      <c r="AE39" s="25">
        <f t="shared" si="4"/>
        <v>-149214</v>
      </c>
      <c r="AF39" s="25">
        <f t="shared" si="6"/>
        <v>37086.55625</v>
      </c>
      <c r="AG39" s="25">
        <v>2862</v>
      </c>
      <c r="AI39" s="25">
        <v>149214</v>
      </c>
      <c r="AK39" s="46">
        <f>SUM(AF$39:AF39)</f>
        <v>37086.55625</v>
      </c>
      <c r="AL39" s="52">
        <f>SUM(AG$39:AG39)</f>
        <v>2862</v>
      </c>
      <c r="AM39" s="28">
        <f>SUM(AI$39:AI39)</f>
        <v>149214</v>
      </c>
    </row>
    <row r="40" spans="1:39" ht="9.75">
      <c r="A40" s="217" t="s">
        <v>1</v>
      </c>
      <c r="B40" s="110">
        <f t="shared" si="1"/>
        <v>32344.21525</v>
      </c>
      <c r="C40" s="98">
        <v>1808.4</v>
      </c>
      <c r="D40" s="98">
        <v>747.4</v>
      </c>
      <c r="E40" s="98">
        <v>85.4</v>
      </c>
      <c r="F40" s="98">
        <v>27034.7</v>
      </c>
      <c r="G40" s="256">
        <v>2618.81525</v>
      </c>
      <c r="H40" s="98">
        <v>49.5</v>
      </c>
      <c r="I40" s="28">
        <f t="shared" si="5"/>
        <v>619629.8</v>
      </c>
      <c r="J40" s="28">
        <v>50678.7</v>
      </c>
      <c r="K40" s="28">
        <v>8457.7</v>
      </c>
      <c r="L40" s="28">
        <v>842.6</v>
      </c>
      <c r="M40" s="28">
        <v>416068.4</v>
      </c>
      <c r="N40" s="25">
        <v>139274.6</v>
      </c>
      <c r="O40" s="28">
        <v>4307.8</v>
      </c>
      <c r="P40" s="99">
        <f>SUM(B$39:B40)</f>
        <v>69430.7715</v>
      </c>
      <c r="Q40" s="99">
        <f>SUM(C$39:C40)</f>
        <v>3864</v>
      </c>
      <c r="R40" s="99">
        <f>SUM(D$39:D40)</f>
        <v>1433.8</v>
      </c>
      <c r="S40" s="99">
        <f>SUM(E$39:E40)</f>
        <v>255.4</v>
      </c>
      <c r="T40" s="99">
        <f>SUM(F$39:F40)</f>
        <v>58258.5</v>
      </c>
      <c r="U40" s="99">
        <f>SUM(G$39:G40)</f>
        <v>5498.3715</v>
      </c>
      <c r="V40" s="129">
        <f>SUM(H$39:H40)</f>
        <v>120.7</v>
      </c>
      <c r="W40" s="28">
        <f>SUM(I$39:I40)</f>
        <v>1308214.9</v>
      </c>
      <c r="X40" s="28">
        <f>SUM(J$39:J40)</f>
        <v>106936.1</v>
      </c>
      <c r="Y40" s="28">
        <f>SUM(K$39:K40)</f>
        <v>16581.4</v>
      </c>
      <c r="Z40" s="28">
        <f>SUM(L$39:L40)</f>
        <v>1750.2</v>
      </c>
      <c r="AA40" s="28">
        <f>SUM(M$39:M40)</f>
        <v>885372.2</v>
      </c>
      <c r="AB40" s="28">
        <f>SUM(N$39:N40)</f>
        <v>288488.6</v>
      </c>
      <c r="AC40" s="28">
        <f>SUM(O$39:O40)</f>
        <v>9086.400000000001</v>
      </c>
      <c r="AD40" s="28">
        <f t="shared" si="3"/>
        <v>0</v>
      </c>
      <c r="AE40" s="25">
        <f t="shared" si="4"/>
        <v>-288488.6</v>
      </c>
      <c r="AF40" s="25">
        <f t="shared" si="6"/>
        <v>32344.21525</v>
      </c>
      <c r="AG40" s="25">
        <v>2592</v>
      </c>
      <c r="AI40" s="25">
        <v>139274.6</v>
      </c>
      <c r="AK40" s="46">
        <f>SUM(AF$39:AF40)</f>
        <v>69430.7715</v>
      </c>
      <c r="AL40" s="52">
        <f>SUM(AG$39:AG40)</f>
        <v>5454</v>
      </c>
      <c r="AM40" s="28">
        <f>SUM(AI$39:AI40)</f>
        <v>288488.6</v>
      </c>
    </row>
    <row r="41" spans="1:39" s="210" customFormat="1" ht="9.75">
      <c r="A41" s="217" t="s">
        <v>0</v>
      </c>
      <c r="B41" s="110">
        <f t="shared" si="1"/>
        <v>30240.69425</v>
      </c>
      <c r="C41" s="206">
        <v>2043</v>
      </c>
      <c r="D41" s="206">
        <v>933.7</v>
      </c>
      <c r="E41" s="206">
        <v>98</v>
      </c>
      <c r="F41" s="206">
        <v>24468.2</v>
      </c>
      <c r="G41" s="256">
        <v>2652.59425</v>
      </c>
      <c r="H41" s="206">
        <v>45.2</v>
      </c>
      <c r="I41" s="206">
        <f t="shared" si="5"/>
        <v>591811.6</v>
      </c>
      <c r="J41" s="206">
        <v>53664.8</v>
      </c>
      <c r="K41" s="206">
        <v>9618.8</v>
      </c>
      <c r="L41" s="207">
        <v>996.4</v>
      </c>
      <c r="M41" s="206">
        <v>383636.3</v>
      </c>
      <c r="N41" s="206">
        <v>139597.2</v>
      </c>
      <c r="O41" s="206">
        <v>4298.1</v>
      </c>
      <c r="P41" s="208">
        <f>SUM(B$39:B41)</f>
        <v>99671.46575</v>
      </c>
      <c r="Q41" s="208">
        <f>SUM(C$39:C41)</f>
        <v>5907</v>
      </c>
      <c r="R41" s="208">
        <f>SUM(D$39:D41)</f>
        <v>2367.5</v>
      </c>
      <c r="S41" s="208">
        <f>SUM(E$39:E41)</f>
        <v>353.4</v>
      </c>
      <c r="T41" s="208">
        <f>SUM(F$39:F41)</f>
        <v>82726.7</v>
      </c>
      <c r="U41" s="99">
        <f>SUM(G$39:G41)</f>
        <v>8150.96575</v>
      </c>
      <c r="V41" s="209">
        <f>SUM(H$39:H41)</f>
        <v>165.9</v>
      </c>
      <c r="W41" s="206">
        <f>SUM(I$39:I41)</f>
        <v>1900026.5</v>
      </c>
      <c r="X41" s="206">
        <f>SUM(J$39:J41)</f>
        <v>160600.90000000002</v>
      </c>
      <c r="Y41" s="206">
        <f>SUM(K$39:K41)</f>
        <v>26200.2</v>
      </c>
      <c r="Z41" s="206">
        <f>SUM(L$39:L41)</f>
        <v>2746.6</v>
      </c>
      <c r="AA41" s="206">
        <f>SUM(M$39:M41)</f>
        <v>1269008.5</v>
      </c>
      <c r="AB41" s="206">
        <f>SUM(N$39:N41)</f>
        <v>428085.8</v>
      </c>
      <c r="AC41" s="206">
        <f>SUM(O$39:O41)</f>
        <v>13384.500000000002</v>
      </c>
      <c r="AD41" s="28">
        <f t="shared" si="3"/>
        <v>0</v>
      </c>
      <c r="AE41" s="206">
        <f t="shared" si="4"/>
        <v>-428085.7999999998</v>
      </c>
      <c r="AF41" s="206">
        <f t="shared" si="6"/>
        <v>30240.694250000004</v>
      </c>
      <c r="AG41" s="206">
        <v>2627</v>
      </c>
      <c r="AI41" s="206">
        <v>139597.2</v>
      </c>
      <c r="AK41" s="208">
        <f>SUM(AF$39:AF41)</f>
        <v>99671.46575</v>
      </c>
      <c r="AL41" s="208">
        <f>SUM(AG$39:AG41)</f>
        <v>8081</v>
      </c>
      <c r="AM41" s="206">
        <f>SUM(AI$39:AI41)</f>
        <v>428085.8</v>
      </c>
    </row>
    <row r="42" spans="1:39" s="11" customFormat="1" ht="9.75">
      <c r="A42" s="217" t="s">
        <v>2</v>
      </c>
      <c r="B42" s="110">
        <f t="shared" si="1"/>
        <v>30995.20725</v>
      </c>
      <c r="C42" s="98">
        <v>2161.5</v>
      </c>
      <c r="D42" s="98">
        <v>1169.6</v>
      </c>
      <c r="E42" s="98">
        <v>96</v>
      </c>
      <c r="F42" s="98">
        <v>24766.7</v>
      </c>
      <c r="G42" s="256">
        <v>2781.30725</v>
      </c>
      <c r="H42" s="98">
        <v>20.1</v>
      </c>
      <c r="I42" s="28">
        <f t="shared" si="5"/>
        <v>588707.1</v>
      </c>
      <c r="J42" s="28">
        <v>55379.7</v>
      </c>
      <c r="K42" s="28">
        <v>12442.5</v>
      </c>
      <c r="L42" s="28">
        <v>949.6</v>
      </c>
      <c r="M42" s="28">
        <v>371966.7</v>
      </c>
      <c r="N42" s="25">
        <v>143364</v>
      </c>
      <c r="O42" s="28">
        <v>4604.6</v>
      </c>
      <c r="P42" s="99">
        <f>SUM(B$39:B42)</f>
        <v>130666.67300000001</v>
      </c>
      <c r="Q42" s="99">
        <f>SUM(C$39:C42)</f>
        <v>8068.5</v>
      </c>
      <c r="R42" s="99">
        <f>SUM(D$39:D42)</f>
        <v>3537.1</v>
      </c>
      <c r="S42" s="99">
        <f>SUM(E$39:E42)</f>
        <v>449.4</v>
      </c>
      <c r="T42" s="99">
        <f>SUM(F$39:F42)</f>
        <v>107493.4</v>
      </c>
      <c r="U42" s="99">
        <f>SUM(G$39:G42)</f>
        <v>10932.273000000001</v>
      </c>
      <c r="V42" s="99">
        <f>SUM(H$39:H42)</f>
        <v>186</v>
      </c>
      <c r="W42" s="28">
        <f>SUM(I$39:I42)</f>
        <v>2488733.6</v>
      </c>
      <c r="X42" s="28">
        <f>SUM(J$39:J42)</f>
        <v>215980.60000000003</v>
      </c>
      <c r="Y42" s="28">
        <f>SUM(K$39:K42)</f>
        <v>38642.7</v>
      </c>
      <c r="Z42" s="28">
        <f>SUM(L$39:L42)</f>
        <v>3696.2</v>
      </c>
      <c r="AA42" s="28">
        <f>SUM(M$39:M42)</f>
        <v>1640975.2</v>
      </c>
      <c r="AB42" s="28">
        <f>SUM(N$39:N42)</f>
        <v>571449.8</v>
      </c>
      <c r="AC42" s="28">
        <f>SUM(O$39:O42)</f>
        <v>17989.100000000002</v>
      </c>
      <c r="AD42" s="28">
        <f t="shared" si="3"/>
        <v>0</v>
      </c>
      <c r="AE42" s="25">
        <f t="shared" si="4"/>
        <v>-571449.8</v>
      </c>
      <c r="AF42" s="25">
        <f t="shared" si="6"/>
        <v>30995.20725</v>
      </c>
      <c r="AI42" s="25">
        <v>143364</v>
      </c>
      <c r="AK42" s="52">
        <f>SUM(AF$39:AF42)</f>
        <v>130666.67300000001</v>
      </c>
      <c r="AL42" s="208"/>
      <c r="AM42" s="28">
        <f>SUM(AI$39:AI42)</f>
        <v>571449.8</v>
      </c>
    </row>
    <row r="43" spans="1:39" s="11" customFormat="1" ht="9.75">
      <c r="A43" s="217" t="s">
        <v>0</v>
      </c>
      <c r="B43" s="110">
        <f t="shared" si="1"/>
        <v>32569.49225</v>
      </c>
      <c r="C43" s="98">
        <v>2417.1</v>
      </c>
      <c r="D43" s="98">
        <v>1166.7</v>
      </c>
      <c r="E43" s="98">
        <v>89.3</v>
      </c>
      <c r="F43" s="98">
        <v>26162.5</v>
      </c>
      <c r="G43" s="256">
        <v>2716.39225</v>
      </c>
      <c r="H43" s="98">
        <v>17.5</v>
      </c>
      <c r="I43" s="28">
        <f t="shared" si="5"/>
        <v>621176.1</v>
      </c>
      <c r="J43" s="28">
        <v>63505</v>
      </c>
      <c r="K43" s="28">
        <v>10855.9</v>
      </c>
      <c r="L43" s="28">
        <v>777.7</v>
      </c>
      <c r="M43" s="28">
        <v>393818.2</v>
      </c>
      <c r="N43" s="25">
        <v>147609.4</v>
      </c>
      <c r="O43" s="28">
        <v>4609.9</v>
      </c>
      <c r="P43" s="99">
        <f>SUM(B$39:B43)</f>
        <v>163236.16525000002</v>
      </c>
      <c r="Q43" s="99">
        <f>SUM(C$39:C43)</f>
        <v>10485.6</v>
      </c>
      <c r="R43" s="99">
        <f>SUM(D$39:D43)</f>
        <v>4703.8</v>
      </c>
      <c r="S43" s="99">
        <f>SUM(E$39:E43)</f>
        <v>538.6999999999999</v>
      </c>
      <c r="T43" s="99">
        <f>SUM(F$39:F43)</f>
        <v>133655.9</v>
      </c>
      <c r="U43" s="99">
        <f>SUM(G$39:G43)</f>
        <v>13648.665250000002</v>
      </c>
      <c r="V43" s="99">
        <f>SUM(H$39:H43)</f>
        <v>203.5</v>
      </c>
      <c r="W43" s="28">
        <f>SUM(I$39:I43)</f>
        <v>3109909.7</v>
      </c>
      <c r="X43" s="28">
        <f>SUM(J$39:J43)</f>
        <v>279485.60000000003</v>
      </c>
      <c r="Y43" s="28">
        <f>SUM(K$39:K43)</f>
        <v>49498.6</v>
      </c>
      <c r="Z43" s="28">
        <f>SUM(L$39:L43)</f>
        <v>4473.9</v>
      </c>
      <c r="AA43" s="28">
        <f>SUM(M$39:M43)</f>
        <v>2034793.4</v>
      </c>
      <c r="AB43" s="28">
        <f>SUM(N$39:N43)</f>
        <v>719059.2000000001</v>
      </c>
      <c r="AC43" s="28">
        <f>SUM(O$39:O43)</f>
        <v>22599</v>
      </c>
      <c r="AD43" s="28">
        <f t="shared" si="3"/>
        <v>0</v>
      </c>
      <c r="AE43" s="25">
        <f t="shared" si="4"/>
        <v>-719059.2000000002</v>
      </c>
      <c r="AF43" s="25">
        <f t="shared" si="6"/>
        <v>32569.49225</v>
      </c>
      <c r="AI43" s="25">
        <v>147609.4</v>
      </c>
      <c r="AK43" s="52">
        <f>SUM(AF$39:AF43)</f>
        <v>163236.16525000002</v>
      </c>
      <c r="AL43" s="208"/>
      <c r="AM43" s="28">
        <f>SUM(AI$39:AI43)</f>
        <v>719059.2000000001</v>
      </c>
    </row>
    <row r="44" spans="1:39" s="11" customFormat="1" ht="9.75">
      <c r="A44" s="217" t="s">
        <v>3</v>
      </c>
      <c r="B44" s="110">
        <f t="shared" si="1"/>
        <v>29982.147249999998</v>
      </c>
      <c r="C44" s="98">
        <v>1992.3</v>
      </c>
      <c r="D44" s="98">
        <v>1222.6</v>
      </c>
      <c r="E44" s="98">
        <v>79.4</v>
      </c>
      <c r="F44" s="98">
        <v>24124.5</v>
      </c>
      <c r="G44" s="256">
        <v>2544.04725</v>
      </c>
      <c r="H44" s="98">
        <v>19.3</v>
      </c>
      <c r="I44" s="28">
        <f t="shared" si="5"/>
        <v>551840</v>
      </c>
      <c r="J44" s="28">
        <v>55617.7</v>
      </c>
      <c r="K44" s="28">
        <v>10556</v>
      </c>
      <c r="L44" s="28">
        <v>702.6</v>
      </c>
      <c r="M44" s="28">
        <v>343690.4</v>
      </c>
      <c r="N44" s="25">
        <v>137119.9</v>
      </c>
      <c r="O44" s="28">
        <v>4153.4</v>
      </c>
      <c r="P44" s="99">
        <f>SUM(B$39:B44)</f>
        <v>193218.31250000003</v>
      </c>
      <c r="Q44" s="99">
        <f>SUM(C$39:C44)</f>
        <v>12477.9</v>
      </c>
      <c r="R44" s="99">
        <f>SUM(D$39:D44)</f>
        <v>5926.4</v>
      </c>
      <c r="S44" s="99">
        <f>SUM(E$39:E44)</f>
        <v>618.0999999999999</v>
      </c>
      <c r="T44" s="99">
        <f>SUM(F$39:F44)</f>
        <v>157780.4</v>
      </c>
      <c r="U44" s="99">
        <f>SUM(G$39:G44)</f>
        <v>16192.712500000001</v>
      </c>
      <c r="V44" s="99">
        <f>SUM(H$39:H44)</f>
        <v>222.8</v>
      </c>
      <c r="W44" s="28">
        <f>SUM(I$39:I44)</f>
        <v>3661749.7</v>
      </c>
      <c r="X44" s="28">
        <f>SUM(J$39:J44)</f>
        <v>335103.30000000005</v>
      </c>
      <c r="Y44" s="28">
        <f>SUM(K$39:K44)</f>
        <v>60054.6</v>
      </c>
      <c r="Z44" s="28">
        <f>SUM(L$39:L44)</f>
        <v>5176.5</v>
      </c>
      <c r="AA44" s="28">
        <f>SUM(M$39:M44)</f>
        <v>2378483.8</v>
      </c>
      <c r="AB44" s="28">
        <f>SUM(N$39:N44)</f>
        <v>856179.1000000001</v>
      </c>
      <c r="AC44" s="28">
        <f>SUM(O$39:O44)</f>
        <v>26752.4</v>
      </c>
      <c r="AD44" s="28">
        <f t="shared" si="3"/>
        <v>0</v>
      </c>
      <c r="AE44" s="25">
        <f t="shared" si="4"/>
        <v>-856179.1000000006</v>
      </c>
      <c r="AF44" s="25">
        <f t="shared" si="6"/>
        <v>29982.147249999998</v>
      </c>
      <c r="AI44" s="25">
        <v>137119.9</v>
      </c>
      <c r="AK44" s="52">
        <f>SUM(AF$39:AF44)</f>
        <v>193218.31250000003</v>
      </c>
      <c r="AL44" s="208"/>
      <c r="AM44" s="28">
        <f>SUM(AI$39:AI44)</f>
        <v>856179.1000000001</v>
      </c>
    </row>
    <row r="45" spans="1:39" s="11" customFormat="1" ht="9.75">
      <c r="A45" s="217" t="s">
        <v>3</v>
      </c>
      <c r="B45" s="110">
        <f t="shared" si="1"/>
        <v>35360.64125</v>
      </c>
      <c r="C45" s="98">
        <v>2283.9</v>
      </c>
      <c r="D45" s="98">
        <v>1364</v>
      </c>
      <c r="E45" s="98">
        <v>89.9</v>
      </c>
      <c r="F45" s="98">
        <v>28686.4</v>
      </c>
      <c r="G45" s="256">
        <v>2913.14125</v>
      </c>
      <c r="H45" s="98">
        <v>23.3</v>
      </c>
      <c r="I45" s="28">
        <f t="shared" si="5"/>
        <v>593059.8</v>
      </c>
      <c r="J45" s="28">
        <v>62179.9</v>
      </c>
      <c r="K45" s="28">
        <v>11032.6</v>
      </c>
      <c r="L45" s="28">
        <v>745.5</v>
      </c>
      <c r="M45" s="28">
        <v>369124.4</v>
      </c>
      <c r="N45" s="25">
        <v>145363.9</v>
      </c>
      <c r="O45" s="28">
        <v>4613.5</v>
      </c>
      <c r="P45" s="99">
        <f>SUM(B$39:B45)</f>
        <v>228578.95375000004</v>
      </c>
      <c r="Q45" s="99">
        <f>SUM(C$39:C45)</f>
        <v>14761.8</v>
      </c>
      <c r="R45" s="99">
        <f>SUM(D$39:D45)</f>
        <v>7290.4</v>
      </c>
      <c r="S45" s="99">
        <f>SUM(E$39:E45)</f>
        <v>707.9999999999999</v>
      </c>
      <c r="T45" s="99">
        <f>SUM(F$39:F45)</f>
        <v>186466.8</v>
      </c>
      <c r="U45" s="99">
        <f>SUM(G$39:G45)</f>
        <v>19105.853750000002</v>
      </c>
      <c r="V45" s="99">
        <f>SUM(H$39:H45)</f>
        <v>246.10000000000002</v>
      </c>
      <c r="W45" s="28">
        <f>SUM(I$39:I45)</f>
        <v>4254809.5</v>
      </c>
      <c r="X45" s="28">
        <f>SUM(J$39:J45)</f>
        <v>397283.20000000007</v>
      </c>
      <c r="Y45" s="28">
        <f>SUM(K$39:K45)</f>
        <v>71087.2</v>
      </c>
      <c r="Z45" s="28">
        <f>SUM(L$39:L45)</f>
        <v>5922</v>
      </c>
      <c r="AA45" s="28">
        <f>SUM(M$39:M45)</f>
        <v>2747608.1999999997</v>
      </c>
      <c r="AB45" s="28">
        <f>SUM(N$39:N45)</f>
        <v>1001543.0000000001</v>
      </c>
      <c r="AC45" s="28">
        <f>SUM(O$39:O45)</f>
        <v>31365.9</v>
      </c>
      <c r="AD45" s="28">
        <f t="shared" si="3"/>
        <v>0</v>
      </c>
      <c r="AE45" s="25">
        <f t="shared" si="4"/>
        <v>-1001543</v>
      </c>
      <c r="AF45" s="25">
        <f t="shared" si="6"/>
        <v>35360.64125</v>
      </c>
      <c r="AI45" s="25">
        <v>145363.9</v>
      </c>
      <c r="AK45" s="52">
        <f>SUM(AF$39:AF45)</f>
        <v>228578.95375000004</v>
      </c>
      <c r="AL45" s="208"/>
      <c r="AM45" s="28">
        <f>SUM(AI$39:AI45)</f>
        <v>1001543.0000000001</v>
      </c>
    </row>
    <row r="46" spans="1:39" s="11" customFormat="1" ht="9.75">
      <c r="A46" s="217" t="s">
        <v>2</v>
      </c>
      <c r="B46" s="110">
        <f t="shared" si="1"/>
        <v>31003.15725</v>
      </c>
      <c r="C46" s="98">
        <v>2235</v>
      </c>
      <c r="D46" s="98">
        <v>1396.6</v>
      </c>
      <c r="E46" s="98">
        <v>80.6</v>
      </c>
      <c r="F46" s="98">
        <v>24383.5</v>
      </c>
      <c r="G46" s="256">
        <v>2889.25725</v>
      </c>
      <c r="H46" s="98">
        <v>18.2</v>
      </c>
      <c r="I46" s="28">
        <f t="shared" si="5"/>
        <v>539730.4</v>
      </c>
      <c r="J46" s="28">
        <v>59124.5</v>
      </c>
      <c r="K46" s="28">
        <v>11229.6</v>
      </c>
      <c r="L46" s="28">
        <v>690.9</v>
      </c>
      <c r="M46" s="28">
        <v>324265.2</v>
      </c>
      <c r="N46" s="25">
        <v>140186.2</v>
      </c>
      <c r="O46" s="28">
        <v>4234</v>
      </c>
      <c r="P46" s="99">
        <f>SUM(B$39:B46)</f>
        <v>259582.11100000003</v>
      </c>
      <c r="Q46" s="99">
        <f>SUM(C$39:C46)</f>
        <v>16996.8</v>
      </c>
      <c r="R46" s="99">
        <f>SUM(D$39:D46)</f>
        <v>8687</v>
      </c>
      <c r="S46" s="99">
        <f>SUM(E$39:E46)</f>
        <v>788.5999999999999</v>
      </c>
      <c r="T46" s="99">
        <f>SUM(F$39:F46)</f>
        <v>210850.3</v>
      </c>
      <c r="U46" s="99">
        <f>SUM(G$39:G46)</f>
        <v>21995.111</v>
      </c>
      <c r="V46" s="99">
        <f>SUM(H$39:H46)</f>
        <v>264.3</v>
      </c>
      <c r="W46" s="28">
        <f>SUM(I$39:I46)</f>
        <v>4794539.9</v>
      </c>
      <c r="X46" s="28">
        <f>SUM(J$39:J46)</f>
        <v>456407.70000000007</v>
      </c>
      <c r="Y46" s="28">
        <f>SUM(K$39:K46)</f>
        <v>82316.8</v>
      </c>
      <c r="Z46" s="28">
        <f>SUM(L$39:L46)</f>
        <v>6612.9</v>
      </c>
      <c r="AA46" s="28">
        <f>SUM(M$39:M46)</f>
        <v>3071873.4</v>
      </c>
      <c r="AB46" s="28">
        <f>SUM(N$39:N46)</f>
        <v>1141729.2000000002</v>
      </c>
      <c r="AC46" s="28">
        <f>SUM(O$39:O46)</f>
        <v>35599.9</v>
      </c>
      <c r="AD46" s="28">
        <f t="shared" si="3"/>
        <v>0</v>
      </c>
      <c r="AE46" s="25">
        <f t="shared" si="4"/>
        <v>-1141729.2000000007</v>
      </c>
      <c r="AF46" s="25">
        <f t="shared" si="6"/>
        <v>31003.15725</v>
      </c>
      <c r="AI46" s="25">
        <v>140186.2</v>
      </c>
      <c r="AK46" s="52">
        <f>SUM(AF$39:AF46)</f>
        <v>259582.11100000003</v>
      </c>
      <c r="AL46" s="208"/>
      <c r="AM46" s="28">
        <f>SUM(AI$39:AI46)</f>
        <v>1141729.2000000002</v>
      </c>
    </row>
    <row r="47" spans="1:39" s="11" customFormat="1" ht="9.75">
      <c r="A47" s="217" t="s">
        <v>4</v>
      </c>
      <c r="B47" s="110">
        <f t="shared" si="1"/>
        <v>34116.193250000004</v>
      </c>
      <c r="C47" s="98">
        <v>2399.1</v>
      </c>
      <c r="D47" s="98">
        <v>1273.3</v>
      </c>
      <c r="E47" s="98">
        <v>77.8</v>
      </c>
      <c r="F47" s="98">
        <v>27674.7</v>
      </c>
      <c r="G47" s="256">
        <v>2672.49325</v>
      </c>
      <c r="H47" s="98">
        <v>18.8</v>
      </c>
      <c r="I47" s="28">
        <f t="shared" si="5"/>
        <v>572843.3999999999</v>
      </c>
      <c r="J47" s="28">
        <v>58955.1</v>
      </c>
      <c r="K47" s="28">
        <v>8962.4</v>
      </c>
      <c r="L47" s="28">
        <v>670.9</v>
      </c>
      <c r="M47" s="28">
        <v>363669.3</v>
      </c>
      <c r="N47" s="25">
        <v>136729.5</v>
      </c>
      <c r="O47" s="28">
        <v>3856.2</v>
      </c>
      <c r="P47" s="99">
        <f>SUM(B$39:B47)</f>
        <v>293698.30425000004</v>
      </c>
      <c r="Q47" s="99">
        <f>SUM(C$39:C47)</f>
        <v>19395.899999999998</v>
      </c>
      <c r="R47" s="99">
        <f>SUM(D$39:D47)</f>
        <v>9960.3</v>
      </c>
      <c r="S47" s="99">
        <f>SUM(E$39:E47)</f>
        <v>866.3999999999999</v>
      </c>
      <c r="T47" s="99">
        <f>SUM(F$39:F47)</f>
        <v>238525</v>
      </c>
      <c r="U47" s="99">
        <f>SUM(G$39:G47)</f>
        <v>24667.60425</v>
      </c>
      <c r="V47" s="99">
        <f>SUM(H$39:H47)</f>
        <v>283.1</v>
      </c>
      <c r="W47" s="28">
        <f>SUM(I$39:I47)</f>
        <v>5367383.300000001</v>
      </c>
      <c r="X47" s="28">
        <f>SUM(J$39:J47)</f>
        <v>515362.80000000005</v>
      </c>
      <c r="Y47" s="28">
        <f>SUM(K$39:K47)</f>
        <v>91279.2</v>
      </c>
      <c r="Z47" s="28">
        <f>SUM(L$39:L47)</f>
        <v>7283.799999999999</v>
      </c>
      <c r="AA47" s="28">
        <f>SUM(M$39:M47)</f>
        <v>3435542.6999999997</v>
      </c>
      <c r="AB47" s="28">
        <f>SUM(N$39:N47)</f>
        <v>1278458.7000000002</v>
      </c>
      <c r="AC47" s="28">
        <f>SUM(O$39:O47)</f>
        <v>39456.1</v>
      </c>
      <c r="AD47" s="28">
        <f t="shared" si="3"/>
        <v>0</v>
      </c>
      <c r="AE47" s="25">
        <f t="shared" si="4"/>
        <v>-1278458.7000000011</v>
      </c>
      <c r="AF47" s="25">
        <f t="shared" si="6"/>
        <v>34116.193250000004</v>
      </c>
      <c r="AG47" s="25"/>
      <c r="AI47" s="25">
        <v>136729.5</v>
      </c>
      <c r="AK47" s="52">
        <f>SUM(AF$39:AF47)</f>
        <v>293698.30425000004</v>
      </c>
      <c r="AL47" s="208"/>
      <c r="AM47" s="28">
        <f>SUM(AI$39:AI47)</f>
        <v>1278458.7000000002</v>
      </c>
    </row>
    <row r="48" spans="1:39" s="11" customFormat="1" ht="9.75">
      <c r="A48" s="217" t="s">
        <v>5</v>
      </c>
      <c r="B48" s="110">
        <f t="shared" si="1"/>
        <v>36034.87024999999</v>
      </c>
      <c r="C48" s="98">
        <v>2343.3</v>
      </c>
      <c r="D48" s="98">
        <v>1137.5</v>
      </c>
      <c r="E48" s="98">
        <v>87.8</v>
      </c>
      <c r="F48" s="98">
        <v>29557.5</v>
      </c>
      <c r="G48" s="256">
        <v>2892.07025</v>
      </c>
      <c r="H48" s="98">
        <v>16.7</v>
      </c>
      <c r="I48" s="28">
        <f t="shared" si="5"/>
        <v>647701.4</v>
      </c>
      <c r="J48" s="28">
        <v>63014.1</v>
      </c>
      <c r="K48" s="28">
        <v>8936</v>
      </c>
      <c r="L48" s="28">
        <v>782.6</v>
      </c>
      <c r="M48" s="28">
        <v>421402.1</v>
      </c>
      <c r="N48" s="25">
        <v>149191.2</v>
      </c>
      <c r="O48" s="28">
        <v>4375.4</v>
      </c>
      <c r="P48" s="99">
        <f>SUM(B$39:B48)</f>
        <v>329733.1745</v>
      </c>
      <c r="Q48" s="99">
        <f>SUM(C$39:C48)</f>
        <v>21739.199999999997</v>
      </c>
      <c r="R48" s="99">
        <f>SUM(D$39:D48)</f>
        <v>11097.8</v>
      </c>
      <c r="S48" s="99">
        <f>SUM(E$39:E48)</f>
        <v>954.1999999999998</v>
      </c>
      <c r="T48" s="99">
        <f>SUM(F$39:F48)</f>
        <v>268082.5</v>
      </c>
      <c r="U48" s="99">
        <f>SUM(G$39:G48)</f>
        <v>27559.6745</v>
      </c>
      <c r="V48" s="99">
        <f>SUM(H$39:H48)</f>
        <v>299.8</v>
      </c>
      <c r="W48" s="28">
        <f>SUM(I$39:I48)</f>
        <v>6015084.700000001</v>
      </c>
      <c r="X48" s="28">
        <f>SUM(J$39:J48)</f>
        <v>578376.9</v>
      </c>
      <c r="Y48" s="28">
        <f>SUM(K$39:K48)</f>
        <v>100215.2</v>
      </c>
      <c r="Z48" s="28">
        <f>SUM(L$39:L48)</f>
        <v>8066.4</v>
      </c>
      <c r="AA48" s="28">
        <f>SUM(M$39:M48)</f>
        <v>3856944.8</v>
      </c>
      <c r="AB48" s="28">
        <f>SUM(N$39:N48)</f>
        <v>1427649.9000000001</v>
      </c>
      <c r="AC48" s="28">
        <f>SUM(O$39:O48)</f>
        <v>43831.5</v>
      </c>
      <c r="AD48" s="28">
        <f t="shared" si="3"/>
        <v>0</v>
      </c>
      <c r="AE48" s="25">
        <f t="shared" si="4"/>
        <v>-1427649.9000000013</v>
      </c>
      <c r="AF48" s="25">
        <f t="shared" si="6"/>
        <v>36034.87024999999</v>
      </c>
      <c r="AG48" s="25"/>
      <c r="AI48" s="25">
        <v>149191.2</v>
      </c>
      <c r="AK48" s="52">
        <f>SUM(AF$39:AF48)</f>
        <v>329733.1745</v>
      </c>
      <c r="AL48" s="208"/>
      <c r="AM48" s="28">
        <f>SUM(AI$39:AI48)</f>
        <v>1427649.9000000001</v>
      </c>
    </row>
    <row r="49" spans="1:39" s="11" customFormat="1" ht="9.75">
      <c r="A49" s="217" t="s">
        <v>6</v>
      </c>
      <c r="B49" s="110">
        <f t="shared" si="1"/>
        <v>36305.23525</v>
      </c>
      <c r="C49" s="98">
        <v>2437.2</v>
      </c>
      <c r="D49" s="98">
        <v>977.6</v>
      </c>
      <c r="E49" s="98">
        <v>80.1</v>
      </c>
      <c r="F49" s="98">
        <v>29938</v>
      </c>
      <c r="G49" s="256">
        <v>2856.73525</v>
      </c>
      <c r="H49" s="98">
        <v>15.6</v>
      </c>
      <c r="I49" s="28">
        <f t="shared" si="5"/>
        <v>611151.1</v>
      </c>
      <c r="J49" s="28">
        <v>59052.1</v>
      </c>
      <c r="K49" s="28">
        <v>7851.7</v>
      </c>
      <c r="L49" s="28">
        <v>915.7</v>
      </c>
      <c r="M49" s="28">
        <v>401890.2</v>
      </c>
      <c r="N49" s="25">
        <v>137489.8</v>
      </c>
      <c r="O49" s="28">
        <v>3951.6</v>
      </c>
      <c r="P49" s="99">
        <f>SUM(B$39:B49)</f>
        <v>366038.40975</v>
      </c>
      <c r="Q49" s="99">
        <f>SUM(C$39:C49)</f>
        <v>24176.399999999998</v>
      </c>
      <c r="R49" s="99">
        <f>SUM(D$39:D49)</f>
        <v>12075.4</v>
      </c>
      <c r="S49" s="99">
        <f>SUM(E$39:E49)</f>
        <v>1034.2999999999997</v>
      </c>
      <c r="T49" s="99">
        <f>SUM(F$39:F49)</f>
        <v>298020.5</v>
      </c>
      <c r="U49" s="99">
        <f>SUM(G$39:G49)</f>
        <v>30416.409750000003</v>
      </c>
      <c r="V49" s="99">
        <f>SUM(H$39:H49)</f>
        <v>315.40000000000003</v>
      </c>
      <c r="W49" s="28">
        <f>SUM(I$39:I49)</f>
        <v>6626235.800000001</v>
      </c>
      <c r="X49" s="28">
        <f>SUM(J$39:J49)</f>
        <v>637429</v>
      </c>
      <c r="Y49" s="28">
        <f>SUM(K$39:K49)</f>
        <v>108066.9</v>
      </c>
      <c r="Z49" s="28">
        <f>SUM(L$39:L49)</f>
        <v>8982.1</v>
      </c>
      <c r="AA49" s="28">
        <f>SUM(M$39:M49)</f>
        <v>4258835</v>
      </c>
      <c r="AB49" s="28">
        <f>SUM(N$39:N49)</f>
        <v>1565139.7000000002</v>
      </c>
      <c r="AC49" s="28">
        <f>SUM(O$39:O49)</f>
        <v>47783.1</v>
      </c>
      <c r="AD49" s="28">
        <f t="shared" si="3"/>
        <v>0</v>
      </c>
      <c r="AE49" s="25">
        <f t="shared" si="4"/>
        <v>-1565139.7000000011</v>
      </c>
      <c r="AF49" s="25">
        <f t="shared" si="6"/>
        <v>36305.23525</v>
      </c>
      <c r="AG49" s="25"/>
      <c r="AI49" s="25">
        <v>137489.8</v>
      </c>
      <c r="AK49" s="52">
        <f>SUM(AF$39:AF49)</f>
        <v>366038.40975</v>
      </c>
      <c r="AL49" s="208"/>
      <c r="AM49" s="28">
        <f>SUM(AI$39:AI49)</f>
        <v>1565139.7000000002</v>
      </c>
    </row>
    <row r="50" spans="1:39" s="61" customFormat="1" ht="9.75">
      <c r="A50" s="217" t="s">
        <v>7</v>
      </c>
      <c r="B50" s="110">
        <f t="shared" si="1"/>
        <v>37134.73525</v>
      </c>
      <c r="C50" s="98">
        <v>2161.5</v>
      </c>
      <c r="D50" s="98">
        <v>1532.2</v>
      </c>
      <c r="E50" s="98">
        <v>131.4</v>
      </c>
      <c r="F50" s="98">
        <v>30438</v>
      </c>
      <c r="G50" s="256">
        <v>2856.73525</v>
      </c>
      <c r="H50" s="98">
        <v>14.9</v>
      </c>
      <c r="I50" s="28">
        <f t="shared" si="5"/>
        <v>599181</v>
      </c>
      <c r="J50" s="28">
        <v>57735</v>
      </c>
      <c r="K50" s="28">
        <v>13271</v>
      </c>
      <c r="L50" s="28">
        <v>1438</v>
      </c>
      <c r="M50" s="28">
        <v>382327</v>
      </c>
      <c r="N50" s="59">
        <v>140050</v>
      </c>
      <c r="O50" s="28">
        <v>4360</v>
      </c>
      <c r="P50" s="99">
        <f>SUM(B$39:B50)</f>
        <v>403173.145</v>
      </c>
      <c r="Q50" s="99">
        <f>SUM(C$39:C50)</f>
        <v>26337.899999999998</v>
      </c>
      <c r="R50" s="99">
        <f>SUM(D$39:D50)</f>
        <v>13607.6</v>
      </c>
      <c r="S50" s="99">
        <f>SUM(E$39:E50)</f>
        <v>1165.6999999999998</v>
      </c>
      <c r="T50" s="99">
        <f>SUM(F$39:F50)</f>
        <v>328458.5</v>
      </c>
      <c r="U50" s="52">
        <f>SUM(G$39:G50)</f>
        <v>33273.145000000004</v>
      </c>
      <c r="V50" s="99">
        <f>SUM(H$39:H50)</f>
        <v>330.3</v>
      </c>
      <c r="W50" s="28">
        <f>SUM(I$39:I50)</f>
        <v>7225416.800000001</v>
      </c>
      <c r="X50" s="28">
        <f>SUM(J$39:J50)</f>
        <v>695164</v>
      </c>
      <c r="Y50" s="28">
        <f>SUM(K$39:K50)</f>
        <v>121337.9</v>
      </c>
      <c r="Z50" s="28">
        <f>SUM(L$39:L50)</f>
        <v>10420.1</v>
      </c>
      <c r="AA50" s="28">
        <f>SUM(M$39:M50)</f>
        <v>4641162</v>
      </c>
      <c r="AB50" s="28">
        <f>SUM(N$39:N50)</f>
        <v>1705189.7000000002</v>
      </c>
      <c r="AC50" s="28">
        <f>SUM(O$39:O50)</f>
        <v>52143.1</v>
      </c>
      <c r="AD50" s="28">
        <f t="shared" si="3"/>
        <v>0</v>
      </c>
      <c r="AE50" s="25">
        <f t="shared" si="4"/>
        <v>-1705189.7000000011</v>
      </c>
      <c r="AF50" s="59">
        <f t="shared" si="6"/>
        <v>37134.73525</v>
      </c>
      <c r="AG50" s="59"/>
      <c r="AI50" s="59">
        <v>140050</v>
      </c>
      <c r="AK50" s="60">
        <f>SUM(AF$39:AF50)</f>
        <v>403173.145</v>
      </c>
      <c r="AL50" s="208"/>
      <c r="AM50" s="28">
        <f>SUM(AI$39:AI50)</f>
        <v>1705189.7000000002</v>
      </c>
    </row>
    <row r="51" spans="1:39" ht="9.75">
      <c r="A51" s="217" t="s">
        <v>21</v>
      </c>
      <c r="B51" s="110">
        <f t="shared" si="1"/>
        <v>34727.754250000005</v>
      </c>
      <c r="C51" s="98">
        <v>2214</v>
      </c>
      <c r="D51" s="98">
        <v>912</v>
      </c>
      <c r="E51" s="98">
        <v>85.4</v>
      </c>
      <c r="F51" s="98">
        <v>28324</v>
      </c>
      <c r="G51" s="256">
        <v>3178.15425</v>
      </c>
      <c r="H51" s="98">
        <v>14.2</v>
      </c>
      <c r="I51" s="28">
        <f t="shared" si="5"/>
        <v>678767.7</v>
      </c>
      <c r="J51" s="28">
        <v>57889</v>
      </c>
      <c r="K51" s="28">
        <v>8114</v>
      </c>
      <c r="L51" s="28">
        <v>787</v>
      </c>
      <c r="M51" s="28">
        <v>464124</v>
      </c>
      <c r="N51" s="25">
        <v>143211.7</v>
      </c>
      <c r="O51" s="28">
        <v>4642</v>
      </c>
      <c r="P51" s="99">
        <f>SUM(B$51:B51)</f>
        <v>34727.754250000005</v>
      </c>
      <c r="Q51" s="99">
        <f>SUM(C$51:C51)</f>
        <v>2214</v>
      </c>
      <c r="R51" s="99">
        <f>SUM(D$51:D51)</f>
        <v>912</v>
      </c>
      <c r="S51" s="99">
        <f>SUM(E$51:E51)</f>
        <v>85.4</v>
      </c>
      <c r="T51" s="99">
        <f>SUM(F$51:F51)</f>
        <v>28324</v>
      </c>
      <c r="U51" s="99">
        <f>SUM(G$51:G51)</f>
        <v>3178.15425</v>
      </c>
      <c r="V51" s="99">
        <f>SUM(H$51:H51)</f>
        <v>14.2</v>
      </c>
      <c r="W51" s="98">
        <f>SUM(I$51:I51)</f>
        <v>678767.7</v>
      </c>
      <c r="X51" s="98">
        <f>SUM(J$51:J51)</f>
        <v>57889</v>
      </c>
      <c r="Y51" s="98">
        <f>SUM(K$51:K51)</f>
        <v>8114</v>
      </c>
      <c r="Z51" s="98">
        <f>SUM(L$51:L51)</f>
        <v>787</v>
      </c>
      <c r="AA51" s="98">
        <f>SUM(M$51:M51)</f>
        <v>464124</v>
      </c>
      <c r="AB51" s="98">
        <f>SUM(N$51:N51)</f>
        <v>143211.7</v>
      </c>
      <c r="AC51" s="98">
        <f>SUM(O$51:O51)</f>
        <v>4642</v>
      </c>
      <c r="AD51" s="28">
        <f t="shared" si="3"/>
        <v>0</v>
      </c>
      <c r="AE51" s="25">
        <f t="shared" si="4"/>
        <v>-143211.69999999995</v>
      </c>
      <c r="AF51" s="25">
        <f t="shared" si="6"/>
        <v>34727.75425</v>
      </c>
      <c r="AG51" s="25"/>
      <c r="AI51" s="25">
        <v>143211.7</v>
      </c>
      <c r="AK51" s="49"/>
      <c r="AL51" s="208"/>
      <c r="AM51" s="28">
        <f>SUM(AI$51:AI51)</f>
        <v>143211.7</v>
      </c>
    </row>
    <row r="52" spans="1:39" s="100" customFormat="1" ht="9.75">
      <c r="A52" s="217" t="s">
        <v>1</v>
      </c>
      <c r="B52" s="110">
        <f t="shared" si="1"/>
        <v>33602.74925</v>
      </c>
      <c r="C52" s="98">
        <v>2115.3</v>
      </c>
      <c r="D52" s="98">
        <v>896.3</v>
      </c>
      <c r="E52" s="98">
        <v>81.7</v>
      </c>
      <c r="F52" s="98">
        <v>27715</v>
      </c>
      <c r="G52" s="256">
        <v>2778.84925</v>
      </c>
      <c r="H52" s="98">
        <v>15.6</v>
      </c>
      <c r="I52" s="28">
        <f t="shared" si="5"/>
        <v>619311.1</v>
      </c>
      <c r="J52" s="28">
        <v>51595</v>
      </c>
      <c r="K52" s="28">
        <v>8411</v>
      </c>
      <c r="L52" s="28">
        <v>857</v>
      </c>
      <c r="M52" s="28">
        <v>428220</v>
      </c>
      <c r="N52" s="98">
        <v>126014.1</v>
      </c>
      <c r="O52" s="28">
        <v>4214</v>
      </c>
      <c r="P52" s="99">
        <f>SUM(B$51:B52)</f>
        <v>68330.5035</v>
      </c>
      <c r="Q52" s="99">
        <f>SUM(C$51:C52)</f>
        <v>4329.3</v>
      </c>
      <c r="R52" s="99">
        <f>SUM(D$51:D52)</f>
        <v>1808.3</v>
      </c>
      <c r="S52" s="99">
        <f>SUM(E$51:E52)</f>
        <v>167.10000000000002</v>
      </c>
      <c r="T52" s="99">
        <f>SUM(F$51:F52)</f>
        <v>56039</v>
      </c>
      <c r="U52" s="99">
        <f>SUM(G$51:G52)</f>
        <v>5957.003500000001</v>
      </c>
      <c r="V52" s="99">
        <f>SUM(H$51:H52)</f>
        <v>29.799999999999997</v>
      </c>
      <c r="W52" s="28">
        <f>SUM(I$51:I52)</f>
        <v>1298078.7999999998</v>
      </c>
      <c r="X52" s="28">
        <f>SUM(J$51:J52)</f>
        <v>109484</v>
      </c>
      <c r="Y52" s="28">
        <f>SUM(K$51:K52)</f>
        <v>16525</v>
      </c>
      <c r="Z52" s="28">
        <f>SUM(L$51:L52)</f>
        <v>1644</v>
      </c>
      <c r="AA52" s="28">
        <f>SUM(M$51:M52)</f>
        <v>892344</v>
      </c>
      <c r="AB52" s="28">
        <f>SUM(N$51:N52)</f>
        <v>269225.80000000005</v>
      </c>
      <c r="AC52" s="28">
        <f>SUM(O$51:O52)</f>
        <v>8856</v>
      </c>
      <c r="AD52" s="28">
        <f t="shared" si="3"/>
        <v>0</v>
      </c>
      <c r="AE52" s="25">
        <f t="shared" si="4"/>
        <v>-269225.7999999998</v>
      </c>
      <c r="AF52" s="98">
        <f t="shared" si="6"/>
        <v>33602.74925</v>
      </c>
      <c r="AG52" s="98"/>
      <c r="AI52" s="98">
        <v>126014.1</v>
      </c>
      <c r="AK52" s="99"/>
      <c r="AL52" s="208"/>
      <c r="AM52" s="98">
        <f>SUM(AI$51:AI52)</f>
        <v>269225.80000000005</v>
      </c>
    </row>
    <row r="53" spans="1:39" ht="9.75">
      <c r="A53" s="217" t="s">
        <v>0</v>
      </c>
      <c r="B53" s="110">
        <f t="shared" si="1"/>
        <v>36963.87925</v>
      </c>
      <c r="C53" s="98">
        <v>2052</v>
      </c>
      <c r="D53" s="98">
        <v>944.2</v>
      </c>
      <c r="E53" s="98">
        <v>110.7</v>
      </c>
      <c r="F53" s="98">
        <v>30659</v>
      </c>
      <c r="G53" s="256">
        <v>3180.87925</v>
      </c>
      <c r="H53" s="98">
        <v>17.1</v>
      </c>
      <c r="I53" s="28">
        <f t="shared" si="5"/>
        <v>640446.7</v>
      </c>
      <c r="J53" s="28">
        <v>54634</v>
      </c>
      <c r="K53" s="28">
        <v>9419</v>
      </c>
      <c r="L53" s="28">
        <v>891</v>
      </c>
      <c r="M53" s="28">
        <v>427879</v>
      </c>
      <c r="N53" s="25">
        <v>142928.7</v>
      </c>
      <c r="O53" s="28">
        <v>4695</v>
      </c>
      <c r="P53" s="99">
        <f>SUM(B$51:B53)</f>
        <v>105294.38275</v>
      </c>
      <c r="Q53" s="99">
        <f>SUM(C$51:C53)</f>
        <v>6381.3</v>
      </c>
      <c r="R53" s="99">
        <f>SUM(D$51:D53)</f>
        <v>2752.5</v>
      </c>
      <c r="S53" s="99">
        <f>SUM(E$51:E53)</f>
        <v>277.8</v>
      </c>
      <c r="T53" s="99">
        <f>SUM(F$51:F53)</f>
        <v>86698</v>
      </c>
      <c r="U53" s="99">
        <f>SUM(G$51:G53)</f>
        <v>9137.88275</v>
      </c>
      <c r="V53" s="99">
        <f>SUM(H$51:H53)</f>
        <v>46.9</v>
      </c>
      <c r="W53" s="28">
        <f>SUM(I$51:I53)</f>
        <v>1938525.4999999998</v>
      </c>
      <c r="X53" s="28">
        <f>SUM(J$51:J53)</f>
        <v>164118</v>
      </c>
      <c r="Y53" s="28">
        <f>SUM(K$51:K53)</f>
        <v>25944</v>
      </c>
      <c r="Z53" s="28">
        <f>SUM(L$51:L53)</f>
        <v>2535</v>
      </c>
      <c r="AA53" s="28">
        <f>SUM(M$51:M53)</f>
        <v>1320223</v>
      </c>
      <c r="AB53" s="28">
        <f>SUM(N$51:N53)</f>
        <v>412154.50000000006</v>
      </c>
      <c r="AC53" s="28">
        <f>SUM(O$51:O53)</f>
        <v>13551</v>
      </c>
      <c r="AD53" s="28">
        <f t="shared" si="3"/>
        <v>0</v>
      </c>
      <c r="AE53" s="25">
        <f t="shared" si="4"/>
        <v>-412154.49999999977</v>
      </c>
      <c r="AF53" s="25">
        <f t="shared" si="6"/>
        <v>36963.87925</v>
      </c>
      <c r="AG53" s="25"/>
      <c r="AI53" s="25">
        <v>142928.7</v>
      </c>
      <c r="AK53" s="49"/>
      <c r="AL53" s="208"/>
      <c r="AM53" s="28">
        <f>SUM(AI$51:AI53)</f>
        <v>412154.50000000006</v>
      </c>
    </row>
    <row r="54" spans="1:39" ht="9.75">
      <c r="A54" s="218" t="s">
        <v>2</v>
      </c>
      <c r="B54" s="110">
        <f t="shared" si="1"/>
        <v>33868.08825</v>
      </c>
      <c r="C54" s="98">
        <v>1891</v>
      </c>
      <c r="D54" s="98">
        <v>1016</v>
      </c>
      <c r="E54" s="98">
        <v>95</v>
      </c>
      <c r="F54" s="98">
        <v>28044</v>
      </c>
      <c r="G54" s="256">
        <v>2804.08825</v>
      </c>
      <c r="H54" s="98">
        <v>18</v>
      </c>
      <c r="I54" s="28">
        <f t="shared" si="5"/>
        <v>580603.8</v>
      </c>
      <c r="J54" s="28">
        <v>49292</v>
      </c>
      <c r="K54" s="28">
        <v>10663</v>
      </c>
      <c r="L54" s="28">
        <v>935</v>
      </c>
      <c r="M54" s="28">
        <v>375084</v>
      </c>
      <c r="N54" s="25">
        <v>140308.8</v>
      </c>
      <c r="O54" s="28">
        <v>4321</v>
      </c>
      <c r="P54" s="99">
        <f>SUM(B$51:B54)</f>
        <v>139162.47100000002</v>
      </c>
      <c r="Q54" s="99">
        <f>SUM(C$51:C54)</f>
        <v>8272.3</v>
      </c>
      <c r="R54" s="99">
        <f>SUM(D$51:D54)</f>
        <v>3768.5</v>
      </c>
      <c r="S54" s="99">
        <f>SUM(E$51:E54)</f>
        <v>372.8</v>
      </c>
      <c r="T54" s="99">
        <f>SUM(F$51:F54)</f>
        <v>114742</v>
      </c>
      <c r="U54" s="99">
        <f>SUM(G$51:G54)</f>
        <v>11941.971000000001</v>
      </c>
      <c r="V54" s="99">
        <f>SUM(H$51:H54)</f>
        <v>64.9</v>
      </c>
      <c r="W54" s="28">
        <f>SUM(I$51:I54)</f>
        <v>2519129.3</v>
      </c>
      <c r="X54" s="28">
        <f>SUM(J$51:J54)</f>
        <v>213410</v>
      </c>
      <c r="Y54" s="28">
        <f>SUM(K$51:K54)</f>
        <v>36607</v>
      </c>
      <c r="Z54" s="28">
        <f>SUM(L$51:L54)</f>
        <v>3470</v>
      </c>
      <c r="AA54" s="28">
        <f>SUM(M$51:M54)</f>
        <v>1695307</v>
      </c>
      <c r="AB54" s="28">
        <f>SUM(N$51:N54)</f>
        <v>552463.3</v>
      </c>
      <c r="AC54" s="28">
        <f>SUM(O$51:O54)</f>
        <v>17872</v>
      </c>
      <c r="AD54" s="28">
        <f t="shared" si="3"/>
        <v>0</v>
      </c>
      <c r="AE54" s="25">
        <f t="shared" si="4"/>
        <v>-552463.2999999998</v>
      </c>
      <c r="AF54" s="25">
        <f t="shared" si="6"/>
        <v>33868.08825</v>
      </c>
      <c r="AG54" s="25"/>
      <c r="AI54" s="25">
        <v>140308.8</v>
      </c>
      <c r="AK54" s="49"/>
      <c r="AL54" s="208"/>
      <c r="AM54" s="28">
        <f>SUM(AI$51:AI54)</f>
        <v>552463.3</v>
      </c>
    </row>
    <row r="55" spans="1:39" ht="9.75">
      <c r="A55" s="218" t="s">
        <v>0</v>
      </c>
      <c r="B55" s="110">
        <f t="shared" si="1"/>
        <v>37313.58224999999</v>
      </c>
      <c r="C55" s="98">
        <v>2052.3</v>
      </c>
      <c r="D55" s="98">
        <v>1058.7</v>
      </c>
      <c r="E55" s="98">
        <v>86.5</v>
      </c>
      <c r="F55" s="98">
        <v>31005.7</v>
      </c>
      <c r="G55" s="256">
        <v>3093.18225</v>
      </c>
      <c r="H55" s="98">
        <v>17.2</v>
      </c>
      <c r="I55" s="98">
        <f t="shared" si="5"/>
        <v>622969.4</v>
      </c>
      <c r="J55" s="98">
        <v>51704.9</v>
      </c>
      <c r="K55" s="98">
        <v>10256.2</v>
      </c>
      <c r="L55" s="98">
        <v>732</v>
      </c>
      <c r="M55" s="98">
        <v>402676.8</v>
      </c>
      <c r="N55" s="25">
        <v>153257.1</v>
      </c>
      <c r="O55" s="98">
        <v>4342.4</v>
      </c>
      <c r="P55" s="99">
        <f>SUM(B$51:B55)</f>
        <v>176476.05325</v>
      </c>
      <c r="Q55" s="99">
        <f>SUM(C$51:C55)</f>
        <v>10324.599999999999</v>
      </c>
      <c r="R55" s="99">
        <f>SUM(D$51:D55)</f>
        <v>4827.2</v>
      </c>
      <c r="S55" s="99">
        <f>SUM(E$51:E55)</f>
        <v>459.3</v>
      </c>
      <c r="T55" s="99">
        <f>SUM(F$51:F55)</f>
        <v>145747.7</v>
      </c>
      <c r="U55" s="99">
        <f>SUM(G$51:G55)</f>
        <v>15035.153250000001</v>
      </c>
      <c r="V55" s="99">
        <f>SUM(H$51:H55)</f>
        <v>82.10000000000001</v>
      </c>
      <c r="W55" s="28">
        <f>SUM(I$51:I55)</f>
        <v>3142098.6999999997</v>
      </c>
      <c r="X55" s="28">
        <f>SUM(J$51:J55)</f>
        <v>265114.9</v>
      </c>
      <c r="Y55" s="28">
        <f>SUM(K$51:K55)</f>
        <v>46863.2</v>
      </c>
      <c r="Z55" s="28">
        <f>SUM(L$51:L55)</f>
        <v>4202</v>
      </c>
      <c r="AA55" s="28">
        <f>SUM(M$51:M55)</f>
        <v>2097983.8</v>
      </c>
      <c r="AB55" s="28">
        <f>SUM(N$51:N55)</f>
        <v>705720.4</v>
      </c>
      <c r="AC55" s="28">
        <f>SUM(O$51:O55)</f>
        <v>22214.4</v>
      </c>
      <c r="AD55" s="28">
        <f t="shared" si="3"/>
        <v>0</v>
      </c>
      <c r="AE55" s="25">
        <f t="shared" si="4"/>
        <v>-705720.3999999999</v>
      </c>
      <c r="AF55" s="25">
        <f t="shared" si="6"/>
        <v>37313.58224999999</v>
      </c>
      <c r="AG55" s="25"/>
      <c r="AI55" s="25">
        <v>153257.1</v>
      </c>
      <c r="AK55" s="49"/>
      <c r="AL55" s="208"/>
      <c r="AM55" s="28">
        <f>SUM(AI$51:AI55)</f>
        <v>705720.4</v>
      </c>
    </row>
    <row r="56" spans="1:39" ht="9.75">
      <c r="A56" s="218" t="s">
        <v>3</v>
      </c>
      <c r="B56" s="110">
        <f t="shared" si="1"/>
        <v>37305.48425</v>
      </c>
      <c r="C56" s="98">
        <v>1939.2</v>
      </c>
      <c r="D56" s="98">
        <v>1147.2</v>
      </c>
      <c r="E56" s="98">
        <v>90.5</v>
      </c>
      <c r="F56" s="98">
        <v>30667.5</v>
      </c>
      <c r="G56" s="256">
        <v>3440.68425</v>
      </c>
      <c r="H56" s="98">
        <v>20.4</v>
      </c>
      <c r="I56" s="28">
        <f t="shared" si="5"/>
        <v>627949.6</v>
      </c>
      <c r="J56" s="28">
        <v>57667.1</v>
      </c>
      <c r="K56" s="28">
        <v>10419.6</v>
      </c>
      <c r="L56" s="28">
        <v>732.9</v>
      </c>
      <c r="M56" s="28">
        <v>404437.8</v>
      </c>
      <c r="N56" s="25">
        <v>150224.2</v>
      </c>
      <c r="O56" s="28">
        <v>4468</v>
      </c>
      <c r="P56" s="99">
        <f>SUM(B$51:B56)</f>
        <v>213781.5375</v>
      </c>
      <c r="Q56" s="99">
        <f>SUM(C$51:C56)</f>
        <v>12263.8</v>
      </c>
      <c r="R56" s="99">
        <f>SUM(D$51:D56)</f>
        <v>5974.4</v>
      </c>
      <c r="S56" s="99">
        <f>SUM(E$51:E56)</f>
        <v>549.8</v>
      </c>
      <c r="T56" s="99">
        <f>SUM(F$51:F56)</f>
        <v>176415.2</v>
      </c>
      <c r="U56" s="99">
        <f>SUM(G$51:G56)</f>
        <v>18475.8375</v>
      </c>
      <c r="V56" s="99">
        <f>SUM(H$51:H56)</f>
        <v>102.5</v>
      </c>
      <c r="W56" s="28">
        <f>SUM(I$51:I56)</f>
        <v>3770048.3</v>
      </c>
      <c r="X56" s="28">
        <f>SUM(J$51:J56)</f>
        <v>322782</v>
      </c>
      <c r="Y56" s="28">
        <f>SUM(K$51:K56)</f>
        <v>57282.799999999996</v>
      </c>
      <c r="Z56" s="28">
        <f>SUM(L$51:L56)</f>
        <v>4934.9</v>
      </c>
      <c r="AA56" s="28">
        <f>SUM(M$51:M56)</f>
        <v>2502421.5999999996</v>
      </c>
      <c r="AB56" s="28">
        <f>SUM(N$51:N56)</f>
        <v>855944.6000000001</v>
      </c>
      <c r="AC56" s="28">
        <f>SUM(O$51:O56)</f>
        <v>26682.4</v>
      </c>
      <c r="AD56" s="28">
        <f t="shared" si="3"/>
        <v>0</v>
      </c>
      <c r="AE56" s="25">
        <f t="shared" si="4"/>
        <v>-855944.6000000006</v>
      </c>
      <c r="AF56" s="25">
        <f t="shared" si="6"/>
        <v>37305.48425</v>
      </c>
      <c r="AG56" s="25"/>
      <c r="AI56" s="25">
        <v>150224.2</v>
      </c>
      <c r="AK56" s="49"/>
      <c r="AL56" s="208"/>
      <c r="AM56" s="28">
        <f>SUM(AI$51:AI56)</f>
        <v>855944.6000000001</v>
      </c>
    </row>
    <row r="57" spans="1:39" ht="9.75">
      <c r="A57" s="219" t="s">
        <v>3</v>
      </c>
      <c r="B57" s="110">
        <f t="shared" si="1"/>
        <v>37040.69725</v>
      </c>
      <c r="C57" s="98">
        <v>2098.8</v>
      </c>
      <c r="D57" s="98">
        <v>1270</v>
      </c>
      <c r="E57" s="98">
        <v>74</v>
      </c>
      <c r="F57" s="98">
        <v>30029.3</v>
      </c>
      <c r="G57" s="256">
        <v>3547.89725</v>
      </c>
      <c r="H57" s="98">
        <v>20.7</v>
      </c>
      <c r="I57" s="98">
        <f t="shared" si="5"/>
        <v>630451.9</v>
      </c>
      <c r="J57" s="98">
        <v>61272.9</v>
      </c>
      <c r="K57" s="98">
        <v>11348.9</v>
      </c>
      <c r="L57" s="98">
        <v>710.9</v>
      </c>
      <c r="M57" s="98">
        <v>406485.9</v>
      </c>
      <c r="N57" s="25">
        <v>146168.3</v>
      </c>
      <c r="O57" s="98">
        <v>4465</v>
      </c>
      <c r="P57" s="99">
        <f>SUM(B$51:B57)</f>
        <v>250822.23475</v>
      </c>
      <c r="Q57" s="99">
        <f>SUM(C$51:C57)</f>
        <v>14362.599999999999</v>
      </c>
      <c r="R57" s="99">
        <f>SUM(D$51:D57)</f>
        <v>7244.4</v>
      </c>
      <c r="S57" s="99">
        <f>SUM(E$51:E57)</f>
        <v>623.8</v>
      </c>
      <c r="T57" s="99">
        <f>SUM(F$51:F57)</f>
        <v>206444.5</v>
      </c>
      <c r="U57" s="99">
        <f>SUM(G$51:G57)</f>
        <v>22023.734750000003</v>
      </c>
      <c r="V57" s="99">
        <f>SUM(H$51:H57)</f>
        <v>123.2</v>
      </c>
      <c r="W57" s="28">
        <f>SUM(I$51:I57)</f>
        <v>4400500.2</v>
      </c>
      <c r="X57" s="28">
        <f>SUM(J$51:J57)</f>
        <v>384054.9</v>
      </c>
      <c r="Y57" s="28">
        <f>SUM(K$51:K57)</f>
        <v>68631.7</v>
      </c>
      <c r="Z57" s="28">
        <f>SUM(L$51:L57)</f>
        <v>5645.799999999999</v>
      </c>
      <c r="AA57" s="28">
        <f>SUM(M$51:M57)</f>
        <v>2908907.4999999995</v>
      </c>
      <c r="AB57" s="28">
        <f>SUM(N$51:N57)</f>
        <v>1002112.9000000001</v>
      </c>
      <c r="AC57" s="28">
        <f>SUM(O$51:O57)</f>
        <v>31147.4</v>
      </c>
      <c r="AD57" s="28">
        <f t="shared" si="3"/>
        <v>0</v>
      </c>
      <c r="AE57" s="25">
        <f t="shared" si="4"/>
        <v>-1002112.9000000008</v>
      </c>
      <c r="AF57" s="25">
        <f t="shared" si="6"/>
        <v>37040.69725</v>
      </c>
      <c r="AG57" s="25"/>
      <c r="AI57" s="25">
        <v>146168.3</v>
      </c>
      <c r="AK57" s="49"/>
      <c r="AL57" s="208"/>
      <c r="AM57" s="28">
        <f>SUM(AI$51:AI57)</f>
        <v>1002112.9000000001</v>
      </c>
    </row>
    <row r="58" spans="1:39" ht="9.75">
      <c r="A58" s="219" t="s">
        <v>2</v>
      </c>
      <c r="B58" s="110">
        <f t="shared" si="1"/>
        <v>36352.05125</v>
      </c>
      <c r="C58" s="98">
        <v>1890.3</v>
      </c>
      <c r="D58" s="98">
        <v>996.6</v>
      </c>
      <c r="E58" s="98">
        <v>78.8</v>
      </c>
      <c r="F58" s="98">
        <v>29959</v>
      </c>
      <c r="G58" s="256">
        <v>3407.85125</v>
      </c>
      <c r="H58" s="98">
        <v>19.5</v>
      </c>
      <c r="I58" s="98">
        <f t="shared" si="5"/>
        <v>569558.5</v>
      </c>
      <c r="J58" s="98">
        <v>57849</v>
      </c>
      <c r="K58" s="98">
        <v>9385</v>
      </c>
      <c r="L58" s="98">
        <v>660</v>
      </c>
      <c r="M58" s="98">
        <v>361744</v>
      </c>
      <c r="N58" s="25">
        <v>136022.5</v>
      </c>
      <c r="O58" s="98">
        <v>3898</v>
      </c>
      <c r="P58" s="99">
        <f>SUM(B$51:B58)</f>
        <v>287174.286</v>
      </c>
      <c r="Q58" s="99">
        <f>SUM(C$51:C58)</f>
        <v>16252.899999999998</v>
      </c>
      <c r="R58" s="99">
        <f>SUM(D$51:D58)</f>
        <v>8241</v>
      </c>
      <c r="S58" s="99">
        <f>SUM(E$51:E58)</f>
        <v>702.5999999999999</v>
      </c>
      <c r="T58" s="99">
        <f>SUM(F$51:F58)</f>
        <v>236403.5</v>
      </c>
      <c r="U58" s="99">
        <f>SUM(G$51:G58)</f>
        <v>25431.586000000003</v>
      </c>
      <c r="V58" s="99">
        <f>SUM(H$51:H58)</f>
        <v>142.7</v>
      </c>
      <c r="W58" s="28">
        <f>SUM(I$51:I58)</f>
        <v>4970058.7</v>
      </c>
      <c r="X58" s="28">
        <f>SUM(J$51:J58)</f>
        <v>441903.9</v>
      </c>
      <c r="Y58" s="28">
        <f>SUM(K$51:K58)</f>
        <v>78016.7</v>
      </c>
      <c r="Z58" s="28">
        <f>SUM(L$51:L58)</f>
        <v>6305.799999999999</v>
      </c>
      <c r="AA58" s="28">
        <f>SUM(M$51:M58)</f>
        <v>3270651.4999999995</v>
      </c>
      <c r="AB58" s="28">
        <f>SUM(N$51:N58)</f>
        <v>1138135.4000000001</v>
      </c>
      <c r="AC58" s="28">
        <f>SUM(O$51:O58)</f>
        <v>35045.4</v>
      </c>
      <c r="AD58" s="28">
        <f t="shared" si="3"/>
        <v>0</v>
      </c>
      <c r="AE58" s="25">
        <f t="shared" si="4"/>
        <v>-1138135.4000000008</v>
      </c>
      <c r="AF58" s="25">
        <f t="shared" si="6"/>
        <v>36352.05125</v>
      </c>
      <c r="AG58" s="25"/>
      <c r="AI58" s="25">
        <v>136022.5</v>
      </c>
      <c r="AK58" s="49"/>
      <c r="AL58" s="208"/>
      <c r="AM58" s="28">
        <f>SUM(AI$51:AI58)</f>
        <v>1138135.4000000001</v>
      </c>
    </row>
    <row r="59" spans="1:39" ht="9.75">
      <c r="A59" s="219" t="s">
        <v>4</v>
      </c>
      <c r="B59" s="110">
        <f t="shared" si="1"/>
        <v>37183.53625</v>
      </c>
      <c r="C59" s="98">
        <v>2017.8</v>
      </c>
      <c r="D59" s="98">
        <v>984.7</v>
      </c>
      <c r="E59" s="98">
        <v>77.1</v>
      </c>
      <c r="F59" s="98">
        <v>30483.7</v>
      </c>
      <c r="G59" s="256">
        <v>3599.53625</v>
      </c>
      <c r="H59" s="98">
        <v>20.7</v>
      </c>
      <c r="I59" s="28">
        <f t="shared" si="5"/>
        <v>613603</v>
      </c>
      <c r="J59" s="28">
        <v>60139.1</v>
      </c>
      <c r="K59" s="28">
        <v>8280</v>
      </c>
      <c r="L59" s="28">
        <v>722.6</v>
      </c>
      <c r="M59" s="28">
        <v>400324.3</v>
      </c>
      <c r="N59" s="25">
        <v>140093.9</v>
      </c>
      <c r="O59" s="28">
        <v>4043.1</v>
      </c>
      <c r="P59" s="99">
        <f>SUM(B$51:B59)</f>
        <v>324357.82225</v>
      </c>
      <c r="Q59" s="99">
        <f>SUM(C$51:C59)</f>
        <v>18270.699999999997</v>
      </c>
      <c r="R59" s="99">
        <f>SUM(D$51:D59)</f>
        <v>9225.7</v>
      </c>
      <c r="S59" s="99">
        <f>SUM(E$51:E59)</f>
        <v>779.6999999999999</v>
      </c>
      <c r="T59" s="99">
        <f>SUM(F$51:F59)</f>
        <v>266887.2</v>
      </c>
      <c r="U59" s="99">
        <f>SUM(G$51:G59)</f>
        <v>29031.122250000004</v>
      </c>
      <c r="V59" s="99">
        <f>SUM(H$51:H59)</f>
        <v>163.39999999999998</v>
      </c>
      <c r="W59" s="28">
        <f>SUM(I$51:I59)</f>
        <v>5583661.7</v>
      </c>
      <c r="X59" s="28">
        <f>SUM(J$51:J59)</f>
        <v>502043</v>
      </c>
      <c r="Y59" s="28">
        <f>SUM(K$51:K59)</f>
        <v>86296.7</v>
      </c>
      <c r="Z59" s="28">
        <f>SUM(L$51:L59)</f>
        <v>7028.4</v>
      </c>
      <c r="AA59" s="28">
        <f>SUM(M$51:M59)</f>
        <v>3670975.7999999993</v>
      </c>
      <c r="AB59" s="28">
        <f>SUM(N$51:N59)</f>
        <v>1278229.3</v>
      </c>
      <c r="AC59" s="28">
        <f>SUM(O$51:O59)</f>
        <v>39088.5</v>
      </c>
      <c r="AD59" s="28">
        <f t="shared" si="3"/>
        <v>0</v>
      </c>
      <c r="AE59" s="25">
        <f t="shared" si="4"/>
        <v>-1278229.3000000007</v>
      </c>
      <c r="AF59" s="25">
        <f t="shared" si="6"/>
        <v>37183.53625</v>
      </c>
      <c r="AG59" s="25"/>
      <c r="AI59" s="25">
        <v>140093.9</v>
      </c>
      <c r="AK59" s="49"/>
      <c r="AL59" s="208"/>
      <c r="AM59" s="28">
        <f>SUM(AI$51:AI59)</f>
        <v>1278229.3</v>
      </c>
    </row>
    <row r="60" spans="1:39" ht="9.75">
      <c r="A60" s="220" t="s">
        <v>5</v>
      </c>
      <c r="B60" s="110">
        <f t="shared" si="1"/>
        <v>36611.31425</v>
      </c>
      <c r="C60" s="98">
        <v>2037.9</v>
      </c>
      <c r="D60" s="98">
        <v>1009.7</v>
      </c>
      <c r="E60" s="98">
        <v>97.6</v>
      </c>
      <c r="F60" s="98">
        <v>29868.2</v>
      </c>
      <c r="G60" s="256">
        <v>3579.11425</v>
      </c>
      <c r="H60" s="98">
        <v>18.8</v>
      </c>
      <c r="I60" s="28">
        <f t="shared" si="5"/>
        <v>650760.0999999999</v>
      </c>
      <c r="J60" s="28">
        <v>59537.8</v>
      </c>
      <c r="K60" s="28">
        <v>7795</v>
      </c>
      <c r="L60" s="28">
        <v>796.3</v>
      </c>
      <c r="M60" s="28">
        <v>435963.6</v>
      </c>
      <c r="N60" s="25">
        <v>142648.7</v>
      </c>
      <c r="O60" s="28">
        <v>4018.7</v>
      </c>
      <c r="P60" s="99">
        <f>SUM(B$51:B60)</f>
        <v>360969.1365</v>
      </c>
      <c r="Q60" s="99">
        <f>SUM(C$51:C60)</f>
        <v>20308.6</v>
      </c>
      <c r="R60" s="99">
        <f>SUM(D$51:D60)</f>
        <v>10235.400000000001</v>
      </c>
      <c r="S60" s="99">
        <f>SUM(E$51:E60)</f>
        <v>877.3</v>
      </c>
      <c r="T60" s="99">
        <f>SUM(F$51:F60)</f>
        <v>296755.4</v>
      </c>
      <c r="U60" s="99">
        <f>SUM(G$51:G60)</f>
        <v>32610.236500000003</v>
      </c>
      <c r="V60" s="99">
        <f>SUM(H$51:H60)</f>
        <v>182.2</v>
      </c>
      <c r="W60" s="28">
        <f>SUM(I$51:I60)</f>
        <v>6234421.8</v>
      </c>
      <c r="X60" s="28">
        <f>SUM(J$51:J60)</f>
        <v>561580.8</v>
      </c>
      <c r="Y60" s="28">
        <f>SUM(K$51:K60)</f>
        <v>94091.7</v>
      </c>
      <c r="Z60" s="28">
        <f>SUM(L$51:L60)</f>
        <v>7824.7</v>
      </c>
      <c r="AA60" s="28">
        <f>SUM(M$51:M60)</f>
        <v>4106939.3999999994</v>
      </c>
      <c r="AB60" s="28">
        <f>SUM(N$51:N60)</f>
        <v>1420878</v>
      </c>
      <c r="AC60" s="28">
        <f>SUM(O$51:O60)</f>
        <v>43107.2</v>
      </c>
      <c r="AD60" s="28">
        <f t="shared" si="3"/>
        <v>0</v>
      </c>
      <c r="AE60" s="25">
        <f t="shared" si="4"/>
        <v>-1420878</v>
      </c>
      <c r="AF60" s="25">
        <f t="shared" si="6"/>
        <v>36611.31425</v>
      </c>
      <c r="AG60" s="25"/>
      <c r="AI60" s="25">
        <v>142648.7</v>
      </c>
      <c r="AK60" s="49"/>
      <c r="AL60" s="208"/>
      <c r="AM60" s="28">
        <f>SUM(AI$51:AI60)</f>
        <v>1420878</v>
      </c>
    </row>
    <row r="61" spans="1:39" ht="9.75">
      <c r="A61" s="220" t="s">
        <v>6</v>
      </c>
      <c r="B61" s="110">
        <f t="shared" si="1"/>
        <v>41501.210250000004</v>
      </c>
      <c r="C61" s="98">
        <v>1998.9</v>
      </c>
      <c r="D61" s="98">
        <v>992.1</v>
      </c>
      <c r="E61" s="98">
        <v>117.8</v>
      </c>
      <c r="F61" s="98">
        <v>34760.8</v>
      </c>
      <c r="G61" s="256">
        <v>3611.71025</v>
      </c>
      <c r="H61" s="98">
        <v>19.9</v>
      </c>
      <c r="I61" s="28">
        <f t="shared" si="5"/>
        <v>671970.8</v>
      </c>
      <c r="J61" s="28">
        <v>56310.6</v>
      </c>
      <c r="K61" s="28">
        <v>7674.3</v>
      </c>
      <c r="L61" s="28">
        <v>908.7</v>
      </c>
      <c r="M61" s="28">
        <v>461832</v>
      </c>
      <c r="N61" s="25">
        <v>141339.4</v>
      </c>
      <c r="O61" s="28">
        <v>3905.8</v>
      </c>
      <c r="P61" s="99">
        <f>SUM(B$51:B61)</f>
        <v>402470.34675</v>
      </c>
      <c r="Q61" s="99">
        <f>SUM(C$51:C61)</f>
        <v>22307.5</v>
      </c>
      <c r="R61" s="99">
        <f>SUM(D$51:D61)</f>
        <v>11227.500000000002</v>
      </c>
      <c r="S61" s="99">
        <f>SUM(E$51:E61)</f>
        <v>995.0999999999999</v>
      </c>
      <c r="T61" s="99">
        <f>SUM(F$51:F61)</f>
        <v>331516.2</v>
      </c>
      <c r="U61" s="99">
        <f>SUM(G$51:G61)</f>
        <v>36221.94675</v>
      </c>
      <c r="V61" s="99">
        <f>SUM(H$51:H61)</f>
        <v>202.1</v>
      </c>
      <c r="W61" s="28">
        <f>SUM(I$51:I61)</f>
        <v>6906392.6</v>
      </c>
      <c r="X61" s="28">
        <f>SUM(J$51:J61)</f>
        <v>617891.4</v>
      </c>
      <c r="Y61" s="28">
        <f>SUM(K$51:K61)</f>
        <v>101766</v>
      </c>
      <c r="Z61" s="28">
        <f>SUM(L$51:L61)</f>
        <v>8733.4</v>
      </c>
      <c r="AA61" s="28">
        <f>SUM(M$51:M61)</f>
        <v>4568771.399999999</v>
      </c>
      <c r="AB61" s="28">
        <f>SUM(N$51:N61)</f>
        <v>1562217.4</v>
      </c>
      <c r="AC61" s="28">
        <f>SUM(O$51:O61)</f>
        <v>47013</v>
      </c>
      <c r="AD61" s="28">
        <f t="shared" si="3"/>
        <v>0</v>
      </c>
      <c r="AE61" s="25">
        <f t="shared" si="4"/>
        <v>-1562217.3999999994</v>
      </c>
      <c r="AF61" s="25">
        <f t="shared" si="6"/>
        <v>41501.21025000001</v>
      </c>
      <c r="AG61" s="25"/>
      <c r="AI61" s="25">
        <v>141339.4</v>
      </c>
      <c r="AK61" s="49"/>
      <c r="AL61" s="208"/>
      <c r="AM61" s="28">
        <f>SUM(AI$51:AI61)</f>
        <v>1562217.4</v>
      </c>
    </row>
    <row r="62" spans="1:39" ht="9.75">
      <c r="A62" s="220" t="s">
        <v>7</v>
      </c>
      <c r="B62" s="110">
        <f t="shared" si="1"/>
        <v>37508.43525</v>
      </c>
      <c r="C62" s="98">
        <v>1913.1</v>
      </c>
      <c r="D62" s="98">
        <v>1374.6</v>
      </c>
      <c r="E62" s="98">
        <v>207.8</v>
      </c>
      <c r="F62" s="98">
        <v>30188.4</v>
      </c>
      <c r="G62" s="256">
        <v>3801.73525</v>
      </c>
      <c r="H62" s="98">
        <v>22.8</v>
      </c>
      <c r="I62" s="28">
        <f t="shared" si="5"/>
        <v>665579</v>
      </c>
      <c r="J62" s="28">
        <v>59849.5</v>
      </c>
      <c r="K62" s="28">
        <v>13350.1</v>
      </c>
      <c r="L62" s="28">
        <v>1415.5</v>
      </c>
      <c r="M62" s="28">
        <v>434661.2</v>
      </c>
      <c r="N62" s="25">
        <v>152135.1</v>
      </c>
      <c r="O62" s="28">
        <v>4167.6</v>
      </c>
      <c r="P62" s="99">
        <f>SUM(B$51:B62)</f>
        <v>439978.782</v>
      </c>
      <c r="Q62" s="99">
        <f>SUM(C$51:C62)</f>
        <v>24220.6</v>
      </c>
      <c r="R62" s="99">
        <f>SUM(D$51:D62)</f>
        <v>12602.100000000002</v>
      </c>
      <c r="S62" s="99">
        <f>SUM(E$51:E62)</f>
        <v>1202.8999999999999</v>
      </c>
      <c r="T62" s="99">
        <f>SUM(F$51:F62)</f>
        <v>361704.60000000003</v>
      </c>
      <c r="U62" s="52">
        <f>SUM(G$51:G62)</f>
        <v>40023.682</v>
      </c>
      <c r="V62" s="99">
        <f>SUM(H$51:H62)</f>
        <v>224.9</v>
      </c>
      <c r="W62" s="28">
        <f>SUM(I$51:I62)</f>
        <v>7571971.6</v>
      </c>
      <c r="X62" s="28">
        <f>SUM(J$51:J62)</f>
        <v>677740.9</v>
      </c>
      <c r="Y62" s="28">
        <f>SUM(K$51:K62)</f>
        <v>115116.1</v>
      </c>
      <c r="Z62" s="28">
        <f>SUM(L$51:L62)</f>
        <v>10148.9</v>
      </c>
      <c r="AA62" s="28">
        <f>SUM(M$51:M62)</f>
        <v>5003432.6</v>
      </c>
      <c r="AB62" s="28">
        <f>SUM(N$51:N62)</f>
        <v>1714352.5</v>
      </c>
      <c r="AC62" s="28">
        <f>SUM(O$51:O62)</f>
        <v>51180.6</v>
      </c>
      <c r="AD62" s="28">
        <f t="shared" si="3"/>
        <v>0</v>
      </c>
      <c r="AE62" s="25">
        <f t="shared" si="4"/>
        <v>-1714352.5</v>
      </c>
      <c r="AF62" s="25">
        <f t="shared" si="6"/>
        <v>37508.43525</v>
      </c>
      <c r="AG62" s="25"/>
      <c r="AI62" s="25">
        <v>152135.1</v>
      </c>
      <c r="AK62" s="49"/>
      <c r="AL62" s="208"/>
      <c r="AM62" s="28">
        <f>SUM(AI$51:AI62)</f>
        <v>1714352.5</v>
      </c>
    </row>
    <row r="63" spans="1:39" ht="9.75">
      <c r="A63" s="10" t="s">
        <v>23</v>
      </c>
      <c r="B63" s="110">
        <f t="shared" si="1"/>
        <v>38307.8</v>
      </c>
      <c r="C63" s="98">
        <v>1852.8</v>
      </c>
      <c r="D63" s="98">
        <v>843.4</v>
      </c>
      <c r="E63" s="98">
        <v>94</v>
      </c>
      <c r="F63" s="98">
        <v>31926.3</v>
      </c>
      <c r="G63" s="212">
        <v>3568.5</v>
      </c>
      <c r="H63" s="98">
        <v>22.8</v>
      </c>
      <c r="I63" s="28">
        <f t="shared" si="5"/>
        <v>652018.7000000001</v>
      </c>
      <c r="J63" s="28">
        <v>51781</v>
      </c>
      <c r="K63" s="28">
        <v>7169.2</v>
      </c>
      <c r="L63" s="28">
        <v>681.6</v>
      </c>
      <c r="M63" s="28">
        <v>456466</v>
      </c>
      <c r="N63" s="25">
        <v>132040.1</v>
      </c>
      <c r="O63" s="28">
        <v>3880.8</v>
      </c>
      <c r="P63" s="99">
        <f>SUM(B$63:B63)</f>
        <v>38307.8</v>
      </c>
      <c r="Q63" s="99">
        <f>SUM(C$63:C63)</f>
        <v>1852.8</v>
      </c>
      <c r="R63" s="99">
        <f>SUM(D$63:D63)</f>
        <v>843.4</v>
      </c>
      <c r="S63" s="99">
        <f>SUM(E$63:E63)</f>
        <v>94</v>
      </c>
      <c r="T63" s="99">
        <f>SUM(F$63:F63)</f>
        <v>31926.3</v>
      </c>
      <c r="U63" s="99">
        <f>SUM(G$63:G63)</f>
        <v>3568.5</v>
      </c>
      <c r="V63" s="99">
        <f>SUM(H$63:H63)</f>
        <v>22.8</v>
      </c>
      <c r="W63" s="98">
        <f>SUM(I$63:I63)</f>
        <v>652018.7000000001</v>
      </c>
      <c r="X63" s="98">
        <f>SUM(J$63:J63)</f>
        <v>51781</v>
      </c>
      <c r="Y63" s="98">
        <f>SUM(K$63:K63)</f>
        <v>7169.2</v>
      </c>
      <c r="Z63" s="98">
        <f>SUM(L$63:L63)</f>
        <v>681.6</v>
      </c>
      <c r="AA63" s="98">
        <f>SUM(M$63:M63)</f>
        <v>456466</v>
      </c>
      <c r="AB63" s="98">
        <f>SUM(N$63:N63)</f>
        <v>132040.1</v>
      </c>
      <c r="AC63" s="98">
        <f>SUM(O$63:O63)</f>
        <v>3880.8</v>
      </c>
      <c r="AD63" s="28">
        <f t="shared" si="3"/>
        <v>0</v>
      </c>
      <c r="AE63" s="25">
        <f t="shared" si="4"/>
        <v>-132040.1000000001</v>
      </c>
      <c r="AF63" s="25">
        <f t="shared" si="6"/>
        <v>38307.8</v>
      </c>
      <c r="AG63" s="212">
        <v>3568.5</v>
      </c>
      <c r="AI63" s="25">
        <v>132040.1</v>
      </c>
      <c r="AK63" s="46"/>
      <c r="AM63" s="28">
        <f>SUM(AI$63:AI63)</f>
        <v>132040.1</v>
      </c>
    </row>
    <row r="64" spans="1:39" s="100" customFormat="1" ht="9.75">
      <c r="A64" s="10" t="s">
        <v>1</v>
      </c>
      <c r="B64" s="110">
        <f t="shared" si="1"/>
        <v>34568.7</v>
      </c>
      <c r="C64" s="98">
        <v>2012.4</v>
      </c>
      <c r="D64" s="98">
        <v>852.4</v>
      </c>
      <c r="E64" s="98">
        <v>99.8</v>
      </c>
      <c r="F64" s="98">
        <v>28399.8</v>
      </c>
      <c r="G64" s="212">
        <v>3181</v>
      </c>
      <c r="H64" s="98">
        <v>23.3</v>
      </c>
      <c r="I64" s="28">
        <f t="shared" si="5"/>
        <v>635436.3</v>
      </c>
      <c r="J64" s="28">
        <v>51566.9</v>
      </c>
      <c r="K64" s="28">
        <v>8358.2</v>
      </c>
      <c r="L64" s="28">
        <v>780.5</v>
      </c>
      <c r="M64" s="28">
        <v>446090.3</v>
      </c>
      <c r="N64" s="98">
        <v>124942.5</v>
      </c>
      <c r="O64" s="28">
        <v>3697.9</v>
      </c>
      <c r="P64" s="99">
        <f>SUM(B$63:B64)</f>
        <v>72876.5</v>
      </c>
      <c r="Q64" s="99">
        <f>SUM(C$63:C64)</f>
        <v>3865.2</v>
      </c>
      <c r="R64" s="99">
        <f>SUM(D$63:D64)</f>
        <v>1695.8</v>
      </c>
      <c r="S64" s="99">
        <f>SUM(E$63:E64)</f>
        <v>193.8</v>
      </c>
      <c r="T64" s="99">
        <f>SUM(F$63:F64)</f>
        <v>60326.1</v>
      </c>
      <c r="U64" s="99">
        <f>SUM(G$63:G64)</f>
        <v>6749.5</v>
      </c>
      <c r="V64" s="99">
        <f>SUM(H$63:H64)</f>
        <v>46.1</v>
      </c>
      <c r="W64" s="28">
        <f>SUM(I$63:I64)</f>
        <v>1287455</v>
      </c>
      <c r="X64" s="28">
        <f>SUM(J$63:J64)</f>
        <v>103347.9</v>
      </c>
      <c r="Y64" s="28">
        <f>SUM(K$63:K64)</f>
        <v>15527.400000000001</v>
      </c>
      <c r="Z64" s="28">
        <f>SUM(L$63:L64)</f>
        <v>1462.1</v>
      </c>
      <c r="AA64" s="28">
        <f>SUM(M$63:M64)</f>
        <v>902556.3</v>
      </c>
      <c r="AB64" s="28">
        <f>SUM(N$63:N64)</f>
        <v>256982.6</v>
      </c>
      <c r="AC64" s="28">
        <f>SUM(O$63:O64)</f>
        <v>7578.700000000001</v>
      </c>
      <c r="AD64" s="28">
        <f t="shared" si="3"/>
        <v>0</v>
      </c>
      <c r="AE64" s="25">
        <f t="shared" si="4"/>
        <v>-256982.59999999998</v>
      </c>
      <c r="AF64" s="98">
        <f t="shared" si="6"/>
        <v>34568.700000000004</v>
      </c>
      <c r="AG64" s="212">
        <v>3181</v>
      </c>
      <c r="AI64" s="98">
        <v>124942.5</v>
      </c>
      <c r="AK64" s="99"/>
      <c r="AM64" s="98">
        <f>SUM(AI$63:AI64)</f>
        <v>256982.6</v>
      </c>
    </row>
    <row r="65" spans="1:39" ht="9.75">
      <c r="A65" s="10" t="s">
        <v>0</v>
      </c>
      <c r="B65" s="110">
        <f t="shared" si="1"/>
        <v>38410.2</v>
      </c>
      <c r="C65" s="98">
        <v>2081.7</v>
      </c>
      <c r="D65" s="98">
        <v>1386.5</v>
      </c>
      <c r="E65" s="98">
        <v>137.6</v>
      </c>
      <c r="F65" s="98">
        <v>31053.5</v>
      </c>
      <c r="G65" s="212">
        <v>3726.7</v>
      </c>
      <c r="H65" s="98">
        <v>24.2</v>
      </c>
      <c r="I65" s="28">
        <f t="shared" si="5"/>
        <v>674823</v>
      </c>
      <c r="J65" s="28">
        <v>59221.8</v>
      </c>
      <c r="K65" s="28">
        <v>12958.5</v>
      </c>
      <c r="L65" s="28">
        <v>1073.3</v>
      </c>
      <c r="M65" s="28">
        <v>459503.4</v>
      </c>
      <c r="N65" s="25">
        <v>137616.6</v>
      </c>
      <c r="O65" s="28">
        <v>4449.4</v>
      </c>
      <c r="P65" s="99">
        <f>SUM(B$63:B65)</f>
        <v>111286.7</v>
      </c>
      <c r="Q65" s="99">
        <f>SUM(C$63:C65)</f>
        <v>5946.9</v>
      </c>
      <c r="R65" s="99">
        <f>SUM(D$63:D65)</f>
        <v>3082.3</v>
      </c>
      <c r="S65" s="99">
        <f>SUM(E$63:E65)</f>
        <v>331.4</v>
      </c>
      <c r="T65" s="99">
        <f>SUM(F$63:F65)</f>
        <v>91379.6</v>
      </c>
      <c r="U65" s="99">
        <f>SUM(G$63:G65)</f>
        <v>10476.2</v>
      </c>
      <c r="V65" s="99">
        <f>SUM(H$63:H65)</f>
        <v>70.3</v>
      </c>
      <c r="W65" s="28">
        <f>SUM(I$63:I65)</f>
        <v>1962278</v>
      </c>
      <c r="X65" s="28">
        <f>SUM(J$63:J65)</f>
        <v>162569.7</v>
      </c>
      <c r="Y65" s="28">
        <f>SUM(K$63:K65)</f>
        <v>28485.9</v>
      </c>
      <c r="Z65" s="28">
        <f>SUM(L$63:L65)</f>
        <v>2535.3999999999996</v>
      </c>
      <c r="AA65" s="28">
        <f>SUM(M$63:M65)</f>
        <v>1362059.7000000002</v>
      </c>
      <c r="AB65" s="28">
        <f>SUM(N$63:N65)</f>
        <v>394599.2</v>
      </c>
      <c r="AC65" s="28">
        <f>SUM(O$63:O65)</f>
        <v>12028.1</v>
      </c>
      <c r="AD65" s="28">
        <f t="shared" si="3"/>
        <v>0</v>
      </c>
      <c r="AE65" s="25">
        <f t="shared" si="4"/>
        <v>-394599.19999999995</v>
      </c>
      <c r="AF65" s="25">
        <f t="shared" si="6"/>
        <v>38410.2</v>
      </c>
      <c r="AG65" s="212">
        <v>3726.7</v>
      </c>
      <c r="AI65" s="25">
        <v>137616.6</v>
      </c>
      <c r="AK65" s="46"/>
      <c r="AM65" s="28">
        <f>SUM(AI$63:AI65)</f>
        <v>394599.2</v>
      </c>
    </row>
    <row r="66" spans="1:39" ht="9.75">
      <c r="A66" s="10" t="s">
        <v>2</v>
      </c>
      <c r="B66" s="110">
        <f t="shared" si="1"/>
        <v>37061.799999999996</v>
      </c>
      <c r="C66" s="98">
        <v>2304.6</v>
      </c>
      <c r="D66" s="98">
        <v>1095.7</v>
      </c>
      <c r="E66" s="98">
        <v>111.3</v>
      </c>
      <c r="F66" s="98">
        <v>30041</v>
      </c>
      <c r="G66" s="212">
        <v>3487.7</v>
      </c>
      <c r="H66" s="98">
        <v>21.5</v>
      </c>
      <c r="I66" s="28">
        <f t="shared" si="5"/>
        <v>615663.8</v>
      </c>
      <c r="J66" s="28">
        <v>56509.5</v>
      </c>
      <c r="K66" s="28">
        <v>10072.6</v>
      </c>
      <c r="L66" s="28">
        <v>875.4</v>
      </c>
      <c r="M66" s="28">
        <v>413086.3</v>
      </c>
      <c r="N66" s="25">
        <v>131158.7</v>
      </c>
      <c r="O66" s="28">
        <v>3961.3</v>
      </c>
      <c r="P66" s="99">
        <f>SUM(B$63:B66)</f>
        <v>148348.5</v>
      </c>
      <c r="Q66" s="99">
        <f>SUM(C$63:C66)</f>
        <v>8251.5</v>
      </c>
      <c r="R66" s="99">
        <f>SUM(D$63:D66)</f>
        <v>4178</v>
      </c>
      <c r="S66" s="99">
        <f>SUM(E$63:E66)</f>
        <v>442.7</v>
      </c>
      <c r="T66" s="99">
        <f>SUM(F$63:F66)</f>
        <v>121420.6</v>
      </c>
      <c r="U66" s="99">
        <f>SUM(G$63:G66)</f>
        <v>13963.900000000001</v>
      </c>
      <c r="V66" s="99">
        <f>SUM(H$63:H66)</f>
        <v>91.8</v>
      </c>
      <c r="W66" s="28">
        <f>SUM(I$63:I66)</f>
        <v>2577941.8</v>
      </c>
      <c r="X66" s="28">
        <f>SUM(J$63:J66)</f>
        <v>219079.2</v>
      </c>
      <c r="Y66" s="28">
        <f>SUM(K$63:K66)</f>
        <v>38558.5</v>
      </c>
      <c r="Z66" s="28">
        <f>SUM(L$63:L66)</f>
        <v>3410.7999999999997</v>
      </c>
      <c r="AA66" s="28">
        <f>SUM(M$63:M66)</f>
        <v>1775146.0000000002</v>
      </c>
      <c r="AB66" s="28">
        <f>SUM(N$63:N66)</f>
        <v>525757.9</v>
      </c>
      <c r="AC66" s="28">
        <f>SUM(O$63:O66)</f>
        <v>15989.400000000001</v>
      </c>
      <c r="AD66" s="28">
        <f t="shared" si="3"/>
        <v>0</v>
      </c>
      <c r="AE66" s="25">
        <f t="shared" si="4"/>
        <v>-525757.8999999997</v>
      </c>
      <c r="AF66" s="25">
        <f t="shared" si="6"/>
        <v>37061.799999999996</v>
      </c>
      <c r="AG66" s="212">
        <v>3487.7</v>
      </c>
      <c r="AI66" s="25">
        <v>131158.7</v>
      </c>
      <c r="AK66" s="46"/>
      <c r="AM66" s="28">
        <f>SUM(AI$63:AI66)</f>
        <v>525757.9</v>
      </c>
    </row>
    <row r="67" spans="1:39" ht="9.75">
      <c r="A67" s="102" t="s">
        <v>0</v>
      </c>
      <c r="B67" s="110">
        <f t="shared" si="1"/>
        <v>37156.9</v>
      </c>
      <c r="C67" s="98">
        <v>2024.7</v>
      </c>
      <c r="D67" s="98">
        <v>1087.9</v>
      </c>
      <c r="E67" s="98">
        <v>90.5</v>
      </c>
      <c r="F67" s="98">
        <v>30411.7</v>
      </c>
      <c r="G67" s="212">
        <v>3520</v>
      </c>
      <c r="H67" s="98">
        <v>22.1</v>
      </c>
      <c r="I67" s="28">
        <f t="shared" si="5"/>
        <v>630192.2</v>
      </c>
      <c r="J67" s="103">
        <v>60737</v>
      </c>
      <c r="K67" s="103">
        <v>10922.9</v>
      </c>
      <c r="L67" s="103">
        <v>779.6</v>
      </c>
      <c r="M67" s="103">
        <v>420189.9</v>
      </c>
      <c r="N67" s="25">
        <v>133582.3</v>
      </c>
      <c r="O67" s="103">
        <v>3980.5</v>
      </c>
      <c r="P67" s="99">
        <f>SUM(B$63:B67)</f>
        <v>185505.4</v>
      </c>
      <c r="Q67" s="99">
        <f>SUM(C$63:C67)</f>
        <v>10276.2</v>
      </c>
      <c r="R67" s="99">
        <f>SUM(D$63:D67)</f>
        <v>5265.9</v>
      </c>
      <c r="S67" s="99">
        <f>SUM(E$63:E67)</f>
        <v>533.2</v>
      </c>
      <c r="T67" s="99">
        <f>SUM(F$63:F67)</f>
        <v>151832.30000000002</v>
      </c>
      <c r="U67" s="99">
        <f>SUM(G$63:G67)</f>
        <v>17483.9</v>
      </c>
      <c r="V67" s="99">
        <f>SUM(H$63:H67)</f>
        <v>113.9</v>
      </c>
      <c r="W67" s="103">
        <f>SUM(I$63:I67)</f>
        <v>3208134</v>
      </c>
      <c r="X67" s="103">
        <f>SUM(J$63:J67)</f>
        <v>279816.2</v>
      </c>
      <c r="Y67" s="103">
        <f>SUM(K$63:K67)</f>
        <v>49481.4</v>
      </c>
      <c r="Z67" s="103">
        <f>SUM(L$63:L67)</f>
        <v>4190.4</v>
      </c>
      <c r="AA67" s="103">
        <f>SUM(M$63:M67)</f>
        <v>2195335.9000000004</v>
      </c>
      <c r="AB67" s="103">
        <f>SUM(N$63:N67)</f>
        <v>659340.2</v>
      </c>
      <c r="AC67" s="103">
        <f>SUM(O$63:O67)</f>
        <v>19969.9</v>
      </c>
      <c r="AD67" s="28">
        <f t="shared" si="3"/>
        <v>0</v>
      </c>
      <c r="AE67" s="25">
        <f t="shared" si="4"/>
        <v>-659340.1999999997</v>
      </c>
      <c r="AF67" s="25">
        <f aca="true" t="shared" si="7" ref="AF67:AF99">+SUM(C67:H67)</f>
        <v>37156.9</v>
      </c>
      <c r="AG67" s="212">
        <v>3520</v>
      </c>
      <c r="AI67" s="25">
        <v>133582.3</v>
      </c>
      <c r="AK67" s="46"/>
      <c r="AM67" s="28">
        <f>SUM(AI$63:AI67)</f>
        <v>659340.2</v>
      </c>
    </row>
    <row r="68" spans="1:39" ht="9.75">
      <c r="A68" s="10" t="s">
        <v>3</v>
      </c>
      <c r="B68" s="110">
        <f aca="true" t="shared" si="8" ref="B68:B99">+C68+D68+E68+F68+H68+G68</f>
        <v>35208.6</v>
      </c>
      <c r="C68" s="98">
        <v>1869.9</v>
      </c>
      <c r="D68" s="98">
        <v>1132.6</v>
      </c>
      <c r="E68" s="98">
        <v>108.2</v>
      </c>
      <c r="F68" s="98">
        <v>28412.5</v>
      </c>
      <c r="G68" s="212">
        <v>3662.8</v>
      </c>
      <c r="H68" s="98">
        <v>22.6</v>
      </c>
      <c r="I68" s="28">
        <f aca="true" t="shared" si="9" ref="I68:I99">+SUM(J68:O68)</f>
        <v>616735.2</v>
      </c>
      <c r="J68" s="28">
        <v>62676.7</v>
      </c>
      <c r="K68" s="28">
        <v>10698.2</v>
      </c>
      <c r="L68" s="28">
        <v>750.1</v>
      </c>
      <c r="M68" s="28">
        <v>398616.2</v>
      </c>
      <c r="N68" s="25">
        <v>139866.9</v>
      </c>
      <c r="O68" s="28">
        <v>4127.1</v>
      </c>
      <c r="P68" s="99">
        <f>SUM(B$63:B68)</f>
        <v>220714</v>
      </c>
      <c r="Q68" s="99">
        <f>SUM(C$63:C68)</f>
        <v>12146.1</v>
      </c>
      <c r="R68" s="99">
        <f>SUM(D$63:D68)</f>
        <v>6398.5</v>
      </c>
      <c r="S68" s="99">
        <f>SUM(E$63:E68)</f>
        <v>641.4000000000001</v>
      </c>
      <c r="T68" s="99">
        <f>SUM(F$63:F68)</f>
        <v>180244.80000000002</v>
      </c>
      <c r="U68" s="99">
        <f>SUM(G$63:G68)</f>
        <v>21146.7</v>
      </c>
      <c r="V68" s="99">
        <f>SUM(H$63:H68)</f>
        <v>136.5</v>
      </c>
      <c r="W68" s="28">
        <f>SUM(I$63:I68)</f>
        <v>3824869.2</v>
      </c>
      <c r="X68" s="28">
        <f>SUM(J$63:J68)</f>
        <v>342492.9</v>
      </c>
      <c r="Y68" s="28">
        <f>SUM(K$63:K68)</f>
        <v>60179.600000000006</v>
      </c>
      <c r="Z68" s="28">
        <f>SUM(L$63:L68)</f>
        <v>4940.5</v>
      </c>
      <c r="AA68" s="28">
        <f>SUM(M$63:M68)</f>
        <v>2593952.1000000006</v>
      </c>
      <c r="AB68" s="28">
        <f>SUM(N$63:N68)</f>
        <v>799207.1</v>
      </c>
      <c r="AC68" s="28">
        <f>SUM(O$63:O68)</f>
        <v>24097</v>
      </c>
      <c r="AD68" s="28">
        <f aca="true" t="shared" si="10" ref="AD68:AD99">+H68+F68+E68+D68+C68+G68-B68</f>
        <v>0</v>
      </c>
      <c r="AE68" s="25">
        <f aca="true" t="shared" si="11" ref="AE68:AE74">+AC68+AA68+Z68+Y68+X68-W68</f>
        <v>-799207.0999999996</v>
      </c>
      <c r="AF68" s="25">
        <f t="shared" si="7"/>
        <v>35208.6</v>
      </c>
      <c r="AG68" s="212">
        <v>3662.8</v>
      </c>
      <c r="AI68" s="25">
        <v>139866.9</v>
      </c>
      <c r="AK68" s="46"/>
      <c r="AM68" s="28">
        <f>SUM(AI$63:AI68)</f>
        <v>799207.1</v>
      </c>
    </row>
    <row r="69" spans="1:39" ht="9.75">
      <c r="A69" s="10" t="s">
        <v>3</v>
      </c>
      <c r="B69" s="110">
        <f t="shared" si="8"/>
        <v>36085.4</v>
      </c>
      <c r="C69" s="98">
        <v>1791.3</v>
      </c>
      <c r="D69" s="98">
        <v>1287.5</v>
      </c>
      <c r="E69" s="98">
        <v>77.2</v>
      </c>
      <c r="F69" s="98">
        <v>29208.7</v>
      </c>
      <c r="G69" s="212">
        <v>3702.2</v>
      </c>
      <c r="H69" s="98">
        <v>18.5</v>
      </c>
      <c r="I69" s="101">
        <f t="shared" si="9"/>
        <v>608050.7000000001</v>
      </c>
      <c r="J69" s="98">
        <v>62260.4</v>
      </c>
      <c r="K69" s="98">
        <v>11797.4</v>
      </c>
      <c r="L69" s="98">
        <v>745</v>
      </c>
      <c r="M69" s="98">
        <v>388183.2</v>
      </c>
      <c r="N69" s="25">
        <v>140994.9</v>
      </c>
      <c r="O69" s="98">
        <v>4069.8</v>
      </c>
      <c r="P69" s="99">
        <f>SUM(B$63:B69)</f>
        <v>256799.4</v>
      </c>
      <c r="Q69" s="99">
        <f>SUM(C$63:C69)</f>
        <v>13937.4</v>
      </c>
      <c r="R69" s="99">
        <f>SUM(D$63:D69)</f>
        <v>7686</v>
      </c>
      <c r="S69" s="99">
        <f>SUM(E$63:E69)</f>
        <v>718.6000000000001</v>
      </c>
      <c r="T69" s="99">
        <f>SUM(F$63:F69)</f>
        <v>209453.50000000003</v>
      </c>
      <c r="U69" s="99">
        <f>SUM(G$63:G69)</f>
        <v>24848.9</v>
      </c>
      <c r="V69" s="99">
        <f>SUM(H$63:H69)</f>
        <v>155</v>
      </c>
      <c r="W69" s="28">
        <f>SUM(I$63:I69)</f>
        <v>4432919.9</v>
      </c>
      <c r="X69" s="28">
        <f>SUM(J$63:J69)</f>
        <v>404753.30000000005</v>
      </c>
      <c r="Y69" s="28">
        <f>SUM(K$63:K69)</f>
        <v>71977</v>
      </c>
      <c r="Z69" s="28">
        <f>SUM(L$63:L69)</f>
        <v>5685.5</v>
      </c>
      <c r="AA69" s="28">
        <f>SUM(M$63:M69)</f>
        <v>2982135.3000000007</v>
      </c>
      <c r="AB69" s="28">
        <f>SUM(N$63:N69)</f>
        <v>940202</v>
      </c>
      <c r="AC69" s="28">
        <f>SUM(O$63:O69)</f>
        <v>28166.8</v>
      </c>
      <c r="AD69" s="28">
        <f t="shared" si="10"/>
        <v>0</v>
      </c>
      <c r="AE69" s="25">
        <f t="shared" si="11"/>
        <v>-940202</v>
      </c>
      <c r="AF69" s="20">
        <f t="shared" si="7"/>
        <v>36085.4</v>
      </c>
      <c r="AG69" s="212">
        <v>3702.2</v>
      </c>
      <c r="AI69" s="25">
        <v>140994.9</v>
      </c>
      <c r="AM69" s="211"/>
    </row>
    <row r="70" spans="1:39" ht="9.75">
      <c r="A70" s="10" t="s">
        <v>2</v>
      </c>
      <c r="B70" s="110">
        <f t="shared" si="8"/>
        <v>37979.9</v>
      </c>
      <c r="C70" s="98">
        <v>1758.6</v>
      </c>
      <c r="D70" s="98">
        <v>1126.9</v>
      </c>
      <c r="E70" s="98">
        <v>86</v>
      </c>
      <c r="F70" s="98">
        <v>31468.4</v>
      </c>
      <c r="G70" s="212">
        <v>3516.5</v>
      </c>
      <c r="H70" s="98">
        <v>23.5</v>
      </c>
      <c r="I70" s="101">
        <f t="shared" si="9"/>
        <v>615604.7999999999</v>
      </c>
      <c r="J70" s="98">
        <v>62913.8</v>
      </c>
      <c r="K70" s="98">
        <v>10147.8</v>
      </c>
      <c r="L70" s="98">
        <v>647</v>
      </c>
      <c r="M70" s="98">
        <v>396697.4</v>
      </c>
      <c r="N70" s="25">
        <v>141204.1</v>
      </c>
      <c r="O70" s="98">
        <v>3994.7</v>
      </c>
      <c r="P70" s="99">
        <f>SUM(B$63:B70)</f>
        <v>294779.3</v>
      </c>
      <c r="Q70" s="99">
        <f>SUM(C$63:C70)</f>
        <v>15696</v>
      </c>
      <c r="R70" s="99">
        <f>SUM(D$63:D70)</f>
        <v>8812.9</v>
      </c>
      <c r="S70" s="99">
        <f>SUM(E$63:E70)</f>
        <v>804.6000000000001</v>
      </c>
      <c r="T70" s="99">
        <f>SUM(F$63:F70)</f>
        <v>240921.90000000002</v>
      </c>
      <c r="U70" s="99">
        <f>SUM(G$63:G70)</f>
        <v>28365.4</v>
      </c>
      <c r="V70" s="99">
        <f>SUM(H$63:H70)</f>
        <v>178.5</v>
      </c>
      <c r="W70" s="28">
        <f>SUM(I$63:I70)</f>
        <v>5048524.7</v>
      </c>
      <c r="X70" s="28">
        <f>SUM(J$63:J70)</f>
        <v>467667.10000000003</v>
      </c>
      <c r="Y70" s="28">
        <f>SUM(K$63:K70)</f>
        <v>82124.8</v>
      </c>
      <c r="Z70" s="28">
        <f>SUM(L$63:L70)</f>
        <v>6332.5</v>
      </c>
      <c r="AA70" s="28">
        <f>SUM(M$63:M70)</f>
        <v>3378832.7000000007</v>
      </c>
      <c r="AB70" s="28">
        <f>SUM(N$63:N70)</f>
        <v>1081406.1</v>
      </c>
      <c r="AC70" s="28">
        <f>SUM(O$63:O70)</f>
        <v>32161.5</v>
      </c>
      <c r="AD70" s="28">
        <f t="shared" si="10"/>
        <v>0</v>
      </c>
      <c r="AE70" s="25">
        <f t="shared" si="11"/>
        <v>-1081406.0999999996</v>
      </c>
      <c r="AF70" s="20">
        <f t="shared" si="7"/>
        <v>37979.9</v>
      </c>
      <c r="AG70" s="212">
        <v>3516.5</v>
      </c>
      <c r="AI70" s="25">
        <v>141204.1</v>
      </c>
      <c r="AM70" s="211"/>
    </row>
    <row r="71" spans="1:39" ht="9.75">
      <c r="A71" s="10" t="s">
        <v>4</v>
      </c>
      <c r="B71" s="110">
        <f t="shared" si="8"/>
        <v>37372.2</v>
      </c>
      <c r="C71" s="98">
        <v>1556.7</v>
      </c>
      <c r="D71" s="98">
        <v>1010.3</v>
      </c>
      <c r="E71" s="98">
        <v>55.2</v>
      </c>
      <c r="F71" s="98">
        <v>30975.5</v>
      </c>
      <c r="G71" s="212">
        <v>3754.1</v>
      </c>
      <c r="H71" s="98">
        <v>20.4</v>
      </c>
      <c r="I71" s="101">
        <f t="shared" si="9"/>
        <v>649809.3</v>
      </c>
      <c r="J71" s="28">
        <v>63468.7</v>
      </c>
      <c r="K71" s="28">
        <v>8746.8</v>
      </c>
      <c r="L71" s="28">
        <v>641.7</v>
      </c>
      <c r="M71" s="28">
        <v>432022.3</v>
      </c>
      <c r="N71" s="25">
        <v>141062.9</v>
      </c>
      <c r="O71" s="28">
        <v>3866.9</v>
      </c>
      <c r="P71" s="99">
        <f>SUM(B$63:B71)</f>
        <v>332151.5</v>
      </c>
      <c r="Q71" s="99">
        <f>SUM(C$63:C71)</f>
        <v>17252.7</v>
      </c>
      <c r="R71" s="99">
        <f>SUM(D$63:D71)</f>
        <v>9823.199999999999</v>
      </c>
      <c r="S71" s="99">
        <f>SUM(E$63:E71)</f>
        <v>859.8000000000002</v>
      </c>
      <c r="T71" s="99">
        <f>SUM(F$63:F71)</f>
        <v>271897.4</v>
      </c>
      <c r="U71" s="99">
        <f>SUM(G$63:G71)</f>
        <v>32119.5</v>
      </c>
      <c r="V71" s="99">
        <f>SUM(H$63:H71)</f>
        <v>198.9</v>
      </c>
      <c r="W71" s="28">
        <f>SUM(I$63:I71)</f>
        <v>5698334</v>
      </c>
      <c r="X71" s="28">
        <f>SUM(J$63:J71)</f>
        <v>531135.8</v>
      </c>
      <c r="Y71" s="28">
        <f>SUM(K$63:K71)</f>
        <v>90871.6</v>
      </c>
      <c r="Z71" s="28">
        <f>SUM(L$63:L71)</f>
        <v>6974.2</v>
      </c>
      <c r="AA71" s="28">
        <f>SUM(M$63:M71)</f>
        <v>3810855.0000000005</v>
      </c>
      <c r="AB71" s="28">
        <f>SUM(N$63:N71)</f>
        <v>1222469</v>
      </c>
      <c r="AC71" s="28">
        <f>SUM(O$63:O71)</f>
        <v>36028.4</v>
      </c>
      <c r="AD71" s="28">
        <f t="shared" si="10"/>
        <v>0</v>
      </c>
      <c r="AE71" s="25">
        <f t="shared" si="11"/>
        <v>-1222468.999999999</v>
      </c>
      <c r="AF71" s="20">
        <f t="shared" si="7"/>
        <v>37372.2</v>
      </c>
      <c r="AG71" s="212">
        <v>3754.1</v>
      </c>
      <c r="AI71" s="25">
        <v>141062.9</v>
      </c>
      <c r="AM71" s="211"/>
    </row>
    <row r="72" spans="1:39" ht="9.75">
      <c r="A72" s="10" t="s">
        <v>5</v>
      </c>
      <c r="B72" s="110">
        <f t="shared" si="8"/>
        <v>36500.3</v>
      </c>
      <c r="C72" s="98">
        <v>1388.7</v>
      </c>
      <c r="D72" s="98">
        <v>928.8</v>
      </c>
      <c r="E72" s="98">
        <v>87.5</v>
      </c>
      <c r="F72" s="98">
        <v>30209.5</v>
      </c>
      <c r="G72" s="212">
        <v>3866.6</v>
      </c>
      <c r="H72" s="98">
        <v>19.2</v>
      </c>
      <c r="I72" s="80">
        <f t="shared" si="9"/>
        <v>632907</v>
      </c>
      <c r="J72" s="28">
        <v>60275</v>
      </c>
      <c r="K72" s="28">
        <v>8150.2</v>
      </c>
      <c r="L72" s="28">
        <v>733.8</v>
      </c>
      <c r="M72" s="28">
        <v>426085.4</v>
      </c>
      <c r="N72" s="25">
        <v>133998.3</v>
      </c>
      <c r="O72" s="28">
        <v>3664.3</v>
      </c>
      <c r="P72" s="99">
        <f>SUM(B$63:B72)</f>
        <v>368651.8</v>
      </c>
      <c r="Q72" s="99">
        <f>SUM(C$63:C72)</f>
        <v>18641.4</v>
      </c>
      <c r="R72" s="99">
        <f>SUM(D$63:D72)</f>
        <v>10751.999999999998</v>
      </c>
      <c r="S72" s="99">
        <f>SUM(E$63:E72)</f>
        <v>947.3000000000002</v>
      </c>
      <c r="T72" s="99">
        <f>SUM(F$63:F72)</f>
        <v>302106.9</v>
      </c>
      <c r="U72" s="99">
        <f>SUM(G$63:G72)</f>
        <v>35986.1</v>
      </c>
      <c r="V72" s="99">
        <f>SUM(H$63:H72)</f>
        <v>218.1</v>
      </c>
      <c r="W72" s="28">
        <f>SUM(I$63:I72)</f>
        <v>6331241</v>
      </c>
      <c r="X72" s="28">
        <f>SUM(J$63:J72)</f>
        <v>591410.8</v>
      </c>
      <c r="Y72" s="28">
        <f>SUM(K$63:K72)</f>
        <v>99021.8</v>
      </c>
      <c r="Z72" s="28">
        <f>SUM(L$63:L72)</f>
        <v>7708</v>
      </c>
      <c r="AA72" s="28">
        <f>SUM(M$63:M72)</f>
        <v>4236940.4</v>
      </c>
      <c r="AB72" s="28">
        <f>SUM(N$63:N72)</f>
        <v>1356467.3</v>
      </c>
      <c r="AC72" s="28">
        <f>SUM(O$63:O72)</f>
        <v>39692.700000000004</v>
      </c>
      <c r="AD72" s="28">
        <f t="shared" si="10"/>
        <v>0</v>
      </c>
      <c r="AE72" s="25">
        <f t="shared" si="11"/>
        <v>-1356467.2999999998</v>
      </c>
      <c r="AF72" s="20">
        <f t="shared" si="7"/>
        <v>36500.299999999996</v>
      </c>
      <c r="AG72" s="212">
        <v>3866.6</v>
      </c>
      <c r="AI72" s="25">
        <v>133998.3</v>
      </c>
      <c r="AM72" s="211"/>
    </row>
    <row r="73" spans="1:39" ht="9.75">
      <c r="A73" s="10" t="s">
        <v>6</v>
      </c>
      <c r="B73" s="110">
        <f t="shared" si="8"/>
        <v>42271.899999999994</v>
      </c>
      <c r="C73" s="98">
        <v>1401.6</v>
      </c>
      <c r="D73" s="98">
        <v>938.6</v>
      </c>
      <c r="E73" s="98">
        <v>136.9</v>
      </c>
      <c r="F73" s="98">
        <v>36240</v>
      </c>
      <c r="G73" s="212">
        <v>3530.7</v>
      </c>
      <c r="H73" s="98">
        <v>24.1</v>
      </c>
      <c r="I73" s="80">
        <f t="shared" si="9"/>
        <v>703706.0000000001</v>
      </c>
      <c r="J73" s="28">
        <v>63841.8</v>
      </c>
      <c r="K73" s="28">
        <v>8666.8</v>
      </c>
      <c r="L73" s="28">
        <v>953.3</v>
      </c>
      <c r="M73" s="28">
        <v>490301.9</v>
      </c>
      <c r="N73" s="98">
        <v>136024.8</v>
      </c>
      <c r="O73" s="28">
        <v>3917.4</v>
      </c>
      <c r="P73" s="99">
        <f>SUM(B$63:B73)</f>
        <v>410923.69999999995</v>
      </c>
      <c r="Q73" s="99">
        <f>SUM(C$63:C73)</f>
        <v>20043</v>
      </c>
      <c r="R73" s="99">
        <f>SUM(D$63:D73)</f>
        <v>11690.599999999999</v>
      </c>
      <c r="S73" s="99">
        <f>SUM(E$63:E73)</f>
        <v>1084.2000000000003</v>
      </c>
      <c r="T73" s="99">
        <f>SUM(F$63:F73)</f>
        <v>338346.9</v>
      </c>
      <c r="U73" s="99">
        <f>SUM(G$63:G73)</f>
        <v>39516.799999999996</v>
      </c>
      <c r="V73" s="99">
        <f>SUM(H$63:H73)</f>
        <v>242.2</v>
      </c>
      <c r="W73" s="28">
        <f>SUM(I$63:I73)</f>
        <v>7034947</v>
      </c>
      <c r="X73" s="28">
        <f>SUM(J$63:J73)</f>
        <v>655252.6000000001</v>
      </c>
      <c r="Y73" s="28">
        <f>SUM(K$63:K73)</f>
        <v>107688.6</v>
      </c>
      <c r="Z73" s="28">
        <f>SUM(L$63:L73)</f>
        <v>8661.3</v>
      </c>
      <c r="AA73" s="28">
        <f>SUM(M$63:M73)</f>
        <v>4727242.300000001</v>
      </c>
      <c r="AB73" s="28">
        <f>SUM(N$63:N73)</f>
        <v>1492492.1</v>
      </c>
      <c r="AC73" s="28">
        <f>SUM(O$63:O73)</f>
        <v>43610.100000000006</v>
      </c>
      <c r="AD73" s="28">
        <f t="shared" si="10"/>
        <v>0</v>
      </c>
      <c r="AE73" s="25">
        <f t="shared" si="11"/>
        <v>-1492492.0999999996</v>
      </c>
      <c r="AF73" s="20">
        <f t="shared" si="7"/>
        <v>42271.899999999994</v>
      </c>
      <c r="AG73" s="212">
        <v>3530.7</v>
      </c>
      <c r="AI73" s="98">
        <v>136024.8</v>
      </c>
      <c r="AM73" s="211"/>
    </row>
    <row r="74" spans="1:39" ht="9.75">
      <c r="A74" s="10" t="s">
        <v>7</v>
      </c>
      <c r="B74" s="110">
        <f t="shared" si="8"/>
        <v>37789.299999999996</v>
      </c>
      <c r="C74" s="98">
        <v>1558.5</v>
      </c>
      <c r="D74" s="98">
        <v>1195.4</v>
      </c>
      <c r="E74" s="98">
        <v>194.8</v>
      </c>
      <c r="F74" s="98">
        <v>30877.4</v>
      </c>
      <c r="G74" s="212">
        <v>3941.5</v>
      </c>
      <c r="H74" s="98">
        <v>21.7</v>
      </c>
      <c r="I74" s="80">
        <f t="shared" si="9"/>
        <v>670478.2999999999</v>
      </c>
      <c r="J74" s="28">
        <v>62626.7</v>
      </c>
      <c r="K74" s="28">
        <v>12697.3</v>
      </c>
      <c r="L74" s="28">
        <v>1466</v>
      </c>
      <c r="M74" s="28">
        <v>452816</v>
      </c>
      <c r="N74" s="25">
        <v>136961.7</v>
      </c>
      <c r="O74" s="28">
        <v>3910.6</v>
      </c>
      <c r="P74" s="99">
        <f>SUM(B$63:B74)</f>
        <v>448712.99999999994</v>
      </c>
      <c r="Q74" s="99">
        <f>SUM(C$63:C74)</f>
        <v>21601.5</v>
      </c>
      <c r="R74" s="99">
        <f>SUM(D$63:D74)</f>
        <v>12885.999999999998</v>
      </c>
      <c r="S74" s="99">
        <f>SUM(E$63:E74)</f>
        <v>1279.0000000000002</v>
      </c>
      <c r="T74" s="99">
        <f>SUM(F$63:F74)</f>
        <v>369224.30000000005</v>
      </c>
      <c r="U74" s="99">
        <f>SUM(G$63:G74)</f>
        <v>43458.299999999996</v>
      </c>
      <c r="V74" s="99">
        <f>SUM(H$63:H74)</f>
        <v>263.9</v>
      </c>
      <c r="W74" s="28">
        <f>SUM(I$63:I74)</f>
        <v>7705425.3</v>
      </c>
      <c r="X74" s="28">
        <f>SUM(J$63:J74)</f>
        <v>717879.3</v>
      </c>
      <c r="Y74" s="28">
        <f>SUM(K$63:K74)</f>
        <v>120385.90000000001</v>
      </c>
      <c r="Z74" s="28">
        <f>SUM(L$63:L74)</f>
        <v>10127.3</v>
      </c>
      <c r="AA74" s="28">
        <f>SUM(M$63:M74)</f>
        <v>5180058.300000001</v>
      </c>
      <c r="AB74" s="28">
        <f>SUM(N$63:N74)</f>
        <v>1629453.8</v>
      </c>
      <c r="AC74" s="28">
        <f>SUM(O$63:O74)</f>
        <v>47520.700000000004</v>
      </c>
      <c r="AD74" s="28">
        <f t="shared" si="10"/>
        <v>0</v>
      </c>
      <c r="AE74" s="25">
        <f t="shared" si="11"/>
        <v>-1629453.7999999989</v>
      </c>
      <c r="AF74" s="20">
        <f t="shared" si="7"/>
        <v>37789.299999999996</v>
      </c>
      <c r="AG74" s="212">
        <v>3941.5</v>
      </c>
      <c r="AI74" s="25">
        <v>136961.7</v>
      </c>
      <c r="AM74" s="211"/>
    </row>
    <row r="75" spans="1:39" s="200" customFormat="1" ht="9.75">
      <c r="A75" s="102" t="s">
        <v>48</v>
      </c>
      <c r="B75" s="110">
        <f t="shared" si="8"/>
        <v>38280</v>
      </c>
      <c r="C75" s="204">
        <v>1372.5</v>
      </c>
      <c r="D75" s="204">
        <v>825.8</v>
      </c>
      <c r="E75" s="204">
        <v>96.6</v>
      </c>
      <c r="F75" s="204">
        <v>32056.6</v>
      </c>
      <c r="G75" s="212">
        <v>3907.2</v>
      </c>
      <c r="H75" s="204">
        <v>21.3</v>
      </c>
      <c r="I75" s="199">
        <f t="shared" si="9"/>
        <v>688737.5</v>
      </c>
      <c r="J75" s="103">
        <v>56514.2</v>
      </c>
      <c r="K75" s="103">
        <v>8028.5</v>
      </c>
      <c r="L75" s="103">
        <v>868.6</v>
      </c>
      <c r="M75" s="103">
        <v>486349.5</v>
      </c>
      <c r="N75" s="25">
        <v>133208</v>
      </c>
      <c r="O75" s="103">
        <v>3768.7</v>
      </c>
      <c r="P75" s="49">
        <f>SUM(B$75:B75)</f>
        <v>38280</v>
      </c>
      <c r="Q75" s="49">
        <f>SUM(C$75:C75)</f>
        <v>1372.5</v>
      </c>
      <c r="R75" s="49">
        <f>SUM(D$75:D75)</f>
        <v>825.8</v>
      </c>
      <c r="S75" s="49">
        <f>SUM(E$75:E75)</f>
        <v>96.6</v>
      </c>
      <c r="T75" s="49">
        <f>SUM(F$75:F75)</f>
        <v>32056.6</v>
      </c>
      <c r="U75" s="49">
        <f>SUM(G$75:G75)</f>
        <v>3907.2</v>
      </c>
      <c r="V75" s="49">
        <f>SUM(H$75:H75)</f>
        <v>21.3</v>
      </c>
      <c r="W75" s="103">
        <f>SUM(I$75:I75)</f>
        <v>688737.5</v>
      </c>
      <c r="X75" s="103">
        <f>SUM(J$75:J75)</f>
        <v>56514.2</v>
      </c>
      <c r="Y75" s="103">
        <f>SUM(K$75:K75)</f>
        <v>8028.5</v>
      </c>
      <c r="Z75" s="103">
        <f>SUM(L$75:L75)</f>
        <v>868.6</v>
      </c>
      <c r="AA75" s="103">
        <f>SUM(M$75:M75)</f>
        <v>486349.5</v>
      </c>
      <c r="AB75" s="103">
        <f>SUM(N$75:N75)</f>
        <v>133208</v>
      </c>
      <c r="AC75" s="103">
        <f>SUM(O$75:O75)</f>
        <v>3768.7</v>
      </c>
      <c r="AD75" s="28">
        <f t="shared" si="10"/>
        <v>0</v>
      </c>
      <c r="AF75" s="201">
        <f t="shared" si="7"/>
        <v>38280</v>
      </c>
      <c r="AG75" s="212">
        <v>3907.2</v>
      </c>
      <c r="AI75" s="25">
        <v>133208</v>
      </c>
      <c r="AM75" s="211"/>
    </row>
    <row r="76" spans="1:39" s="200" customFormat="1" ht="9.75">
      <c r="A76" s="102" t="s">
        <v>1</v>
      </c>
      <c r="B76" s="110">
        <f t="shared" si="8"/>
        <v>37951</v>
      </c>
      <c r="C76" s="204">
        <v>1653</v>
      </c>
      <c r="D76" s="204">
        <v>827.2</v>
      </c>
      <c r="E76" s="204">
        <v>113.4</v>
      </c>
      <c r="F76" s="204">
        <v>32107.4</v>
      </c>
      <c r="G76" s="212">
        <v>3231.4</v>
      </c>
      <c r="H76" s="204">
        <v>18.6</v>
      </c>
      <c r="I76" s="199">
        <f t="shared" si="9"/>
        <v>657873.0000000001</v>
      </c>
      <c r="J76" s="103">
        <v>55937.1</v>
      </c>
      <c r="K76" s="103">
        <v>8484</v>
      </c>
      <c r="L76" s="103">
        <v>960.4</v>
      </c>
      <c r="M76" s="103">
        <v>459475.8</v>
      </c>
      <c r="N76" s="25">
        <v>129530.9</v>
      </c>
      <c r="O76" s="103">
        <v>3484.8</v>
      </c>
      <c r="P76" s="49">
        <f>SUM(B$75:B76)</f>
        <v>76231</v>
      </c>
      <c r="Q76" s="49">
        <f>SUM(C$75:C76)</f>
        <v>3025.5</v>
      </c>
      <c r="R76" s="49">
        <f>SUM(D$75:D76)</f>
        <v>1653</v>
      </c>
      <c r="S76" s="49">
        <f>SUM(E$75:E76)</f>
        <v>210</v>
      </c>
      <c r="T76" s="49">
        <f>SUM(F$75:F76)</f>
        <v>64164</v>
      </c>
      <c r="U76" s="49">
        <f>SUM(G$75:G76)</f>
        <v>7138.6</v>
      </c>
      <c r="V76" s="202">
        <f>SUM(H$75:H76)</f>
        <v>39.900000000000006</v>
      </c>
      <c r="W76" s="202">
        <f>SUM(I$75:I76)</f>
        <v>1346610.5</v>
      </c>
      <c r="X76" s="202">
        <f>SUM(J$75:J76)</f>
        <v>112451.29999999999</v>
      </c>
      <c r="Y76" s="202">
        <f>SUM(K$75:K76)</f>
        <v>16512.5</v>
      </c>
      <c r="Z76" s="202">
        <f>SUM(L$75:L76)</f>
        <v>1829</v>
      </c>
      <c r="AA76" s="202">
        <f>SUM(M$75:M76)</f>
        <v>945825.3</v>
      </c>
      <c r="AB76" s="202">
        <f>SUM(N$75:N76)</f>
        <v>262738.9</v>
      </c>
      <c r="AC76" s="202">
        <f>SUM(O$75:O76)</f>
        <v>7253.5</v>
      </c>
      <c r="AD76" s="28">
        <f t="shared" si="10"/>
        <v>0</v>
      </c>
      <c r="AF76" s="201">
        <f t="shared" si="7"/>
        <v>37951</v>
      </c>
      <c r="AG76" s="212">
        <v>3231.4</v>
      </c>
      <c r="AI76" s="25">
        <v>129530.9</v>
      </c>
      <c r="AM76" s="211"/>
    </row>
    <row r="77" spans="1:39" s="200" customFormat="1" ht="9.75">
      <c r="A77" s="102" t="s">
        <v>0</v>
      </c>
      <c r="B77" s="110">
        <f t="shared" si="8"/>
        <v>46645.49999999999</v>
      </c>
      <c r="C77" s="204">
        <v>1677.6</v>
      </c>
      <c r="D77" s="204">
        <v>1021.2</v>
      </c>
      <c r="E77" s="204">
        <v>143.9</v>
      </c>
      <c r="F77" s="204">
        <v>39842</v>
      </c>
      <c r="G77" s="212">
        <v>3937.2</v>
      </c>
      <c r="H77" s="204">
        <v>23.6</v>
      </c>
      <c r="I77" s="199">
        <f t="shared" si="9"/>
        <v>689495.4000000001</v>
      </c>
      <c r="J77" s="103">
        <v>62195.2</v>
      </c>
      <c r="K77" s="103">
        <v>10864.3</v>
      </c>
      <c r="L77" s="103">
        <v>1149.1</v>
      </c>
      <c r="M77" s="103">
        <v>466788.8</v>
      </c>
      <c r="N77" s="25">
        <v>144365.2</v>
      </c>
      <c r="O77" s="103">
        <v>4132.8</v>
      </c>
      <c r="P77" s="49">
        <f>SUM(B$75:B77)</f>
        <v>122876.5</v>
      </c>
      <c r="Q77" s="49">
        <f>SUM(C$75:C77)</f>
        <v>4703.1</v>
      </c>
      <c r="R77" s="49">
        <f>SUM(D$75:D77)</f>
        <v>2674.2</v>
      </c>
      <c r="S77" s="49">
        <f>SUM(E$75:E77)</f>
        <v>353.9</v>
      </c>
      <c r="T77" s="49">
        <f>SUM(F$75:F77)</f>
        <v>104006</v>
      </c>
      <c r="U77" s="49">
        <f>SUM(G$75:G77)</f>
        <v>11075.8</v>
      </c>
      <c r="V77" s="202">
        <f>SUM(H$75:H77)</f>
        <v>63.50000000000001</v>
      </c>
      <c r="W77" s="202">
        <f>SUM(I$75:I77)</f>
        <v>2036105.9000000001</v>
      </c>
      <c r="X77" s="202">
        <f>SUM(J$75:J77)</f>
        <v>174646.5</v>
      </c>
      <c r="Y77" s="202">
        <f>SUM(K$75:K77)</f>
        <v>27376.8</v>
      </c>
      <c r="Z77" s="202">
        <f>SUM(L$75:L77)</f>
        <v>2978.1</v>
      </c>
      <c r="AA77" s="202">
        <f>SUM(M$75:M77)</f>
        <v>1412614.1</v>
      </c>
      <c r="AB77" s="202">
        <f>SUM(N$75:N77)</f>
        <v>407104.10000000003</v>
      </c>
      <c r="AC77" s="202">
        <f>SUM(O$75:O77)</f>
        <v>11386.3</v>
      </c>
      <c r="AD77" s="28">
        <f t="shared" si="10"/>
        <v>0</v>
      </c>
      <c r="AF77" s="201">
        <f t="shared" si="7"/>
        <v>46645.49999999999</v>
      </c>
      <c r="AG77" s="212">
        <v>3937.2</v>
      </c>
      <c r="AI77" s="25">
        <v>144365.2</v>
      </c>
      <c r="AM77" s="211"/>
    </row>
    <row r="78" spans="1:39" s="200" customFormat="1" ht="9.75">
      <c r="A78" s="102" t="s">
        <v>2</v>
      </c>
      <c r="B78" s="110">
        <f t="shared" si="8"/>
        <v>35349.600000000006</v>
      </c>
      <c r="C78" s="204">
        <v>1705.8</v>
      </c>
      <c r="D78" s="204">
        <v>1138</v>
      </c>
      <c r="E78" s="204">
        <v>120.4</v>
      </c>
      <c r="F78" s="204">
        <v>28793.7</v>
      </c>
      <c r="G78" s="212">
        <v>3574</v>
      </c>
      <c r="H78" s="204">
        <v>17.7</v>
      </c>
      <c r="I78" s="199">
        <f t="shared" si="9"/>
        <v>588416</v>
      </c>
      <c r="J78" s="103">
        <v>59526.8</v>
      </c>
      <c r="K78" s="103">
        <v>12182.4</v>
      </c>
      <c r="L78" s="103">
        <v>1078.7</v>
      </c>
      <c r="M78" s="103">
        <v>383685.5</v>
      </c>
      <c r="N78" s="25">
        <v>128518.7</v>
      </c>
      <c r="O78" s="103">
        <v>3423.9</v>
      </c>
      <c r="P78" s="49">
        <f>SUM(B$75:B78)</f>
        <v>158226.1</v>
      </c>
      <c r="Q78" s="49">
        <f>SUM(C$75:C78)</f>
        <v>6408.900000000001</v>
      </c>
      <c r="R78" s="49">
        <f>SUM(D$75:D78)</f>
        <v>3812.2</v>
      </c>
      <c r="S78" s="49">
        <f>SUM(E$75:E78)</f>
        <v>474.29999999999995</v>
      </c>
      <c r="T78" s="49">
        <f>SUM(F$75:F78)</f>
        <v>132799.7</v>
      </c>
      <c r="U78" s="49">
        <f>SUM(G$75:G78)</f>
        <v>14649.8</v>
      </c>
      <c r="V78" s="202">
        <f>SUM(H$75:H78)</f>
        <v>81.2</v>
      </c>
      <c r="W78" s="202">
        <f>SUM(I$75:I78)</f>
        <v>2624521.9000000004</v>
      </c>
      <c r="X78" s="202">
        <f>SUM(J$75:J78)</f>
        <v>234173.3</v>
      </c>
      <c r="Y78" s="202">
        <f>SUM(K$75:K78)</f>
        <v>39559.2</v>
      </c>
      <c r="Z78" s="202">
        <f>SUM(L$75:L78)</f>
        <v>4056.8</v>
      </c>
      <c r="AA78" s="202">
        <f>SUM(M$75:M78)</f>
        <v>1796299.6</v>
      </c>
      <c r="AB78" s="202">
        <f>SUM(N$75:N78)</f>
        <v>535622.8</v>
      </c>
      <c r="AC78" s="202">
        <f>SUM(O$75:O78)</f>
        <v>14810.199999999999</v>
      </c>
      <c r="AD78" s="28">
        <f t="shared" si="10"/>
        <v>0</v>
      </c>
      <c r="AF78" s="201">
        <f t="shared" si="7"/>
        <v>35349.6</v>
      </c>
      <c r="AG78" s="212">
        <v>3574</v>
      </c>
      <c r="AI78" s="25">
        <v>128518.7</v>
      </c>
      <c r="AM78" s="211"/>
    </row>
    <row r="79" spans="1:39" s="200" customFormat="1" ht="9.75">
      <c r="A79" s="102" t="s">
        <v>0</v>
      </c>
      <c r="B79" s="110">
        <f t="shared" si="8"/>
        <v>35495.899999999994</v>
      </c>
      <c r="C79" s="204">
        <v>1843.9</v>
      </c>
      <c r="D79" s="204">
        <v>1059.2</v>
      </c>
      <c r="E79" s="204">
        <v>110</v>
      </c>
      <c r="F79" s="204">
        <v>28581.6</v>
      </c>
      <c r="G79" s="212">
        <v>3882.2</v>
      </c>
      <c r="H79" s="204">
        <v>19</v>
      </c>
      <c r="I79" s="199">
        <f t="shared" si="9"/>
        <v>650025.8</v>
      </c>
      <c r="J79" s="103">
        <v>67050.2</v>
      </c>
      <c r="K79" s="103">
        <v>10717.4</v>
      </c>
      <c r="L79" s="103">
        <v>881.4</v>
      </c>
      <c r="M79" s="103">
        <v>427941.9</v>
      </c>
      <c r="N79" s="25">
        <v>139837.7</v>
      </c>
      <c r="O79" s="103">
        <v>3597.2</v>
      </c>
      <c r="P79" s="49">
        <f>SUM(B$75:B79)</f>
        <v>193722</v>
      </c>
      <c r="Q79" s="49">
        <f>SUM(C$75:C79)</f>
        <v>8252.800000000001</v>
      </c>
      <c r="R79" s="49">
        <f>SUM(D$75:D79)</f>
        <v>4871.4</v>
      </c>
      <c r="S79" s="49">
        <f>SUM(E$75:E79)</f>
        <v>584.3</v>
      </c>
      <c r="T79" s="49">
        <f>SUM(F$75:F79)</f>
        <v>161381.30000000002</v>
      </c>
      <c r="U79" s="49">
        <f>SUM(G$75:G79)</f>
        <v>18532</v>
      </c>
      <c r="V79" s="202">
        <f>SUM(H$75:H79)</f>
        <v>100.2</v>
      </c>
      <c r="W79" s="202">
        <f>SUM(I$75:I79)</f>
        <v>3274547.7</v>
      </c>
      <c r="X79" s="202">
        <f>SUM(J$75:J79)</f>
        <v>301223.5</v>
      </c>
      <c r="Y79" s="202">
        <f>SUM(K$75:K79)</f>
        <v>50276.6</v>
      </c>
      <c r="Z79" s="202">
        <f>SUM(L$75:L79)</f>
        <v>4938.2</v>
      </c>
      <c r="AA79" s="202">
        <f>SUM(M$75:M79)</f>
        <v>2224241.5</v>
      </c>
      <c r="AB79" s="202">
        <f>SUM(N$75:N79)</f>
        <v>675460.5</v>
      </c>
      <c r="AC79" s="202">
        <f>SUM(O$75:O79)</f>
        <v>18407.399999999998</v>
      </c>
      <c r="AD79" s="28">
        <f t="shared" si="10"/>
        <v>0</v>
      </c>
      <c r="AF79" s="201">
        <f t="shared" si="7"/>
        <v>35495.899999999994</v>
      </c>
      <c r="AG79" s="212">
        <v>3882.2</v>
      </c>
      <c r="AI79" s="25">
        <v>139837.7</v>
      </c>
      <c r="AM79" s="211"/>
    </row>
    <row r="80" spans="1:39" s="200" customFormat="1" ht="9.75">
      <c r="A80" s="102" t="s">
        <v>3</v>
      </c>
      <c r="B80" s="110">
        <f t="shared" si="8"/>
        <v>38183.2</v>
      </c>
      <c r="C80" s="204">
        <v>1700.9</v>
      </c>
      <c r="D80" s="204">
        <v>1131.1</v>
      </c>
      <c r="E80" s="204">
        <v>113.4</v>
      </c>
      <c r="F80" s="204">
        <v>31441.8</v>
      </c>
      <c r="G80" s="212">
        <v>3777.1</v>
      </c>
      <c r="H80" s="204">
        <v>18.9</v>
      </c>
      <c r="I80" s="103">
        <f t="shared" si="9"/>
        <v>611099.7999999999</v>
      </c>
      <c r="J80" s="103">
        <v>65745.6</v>
      </c>
      <c r="K80" s="103">
        <v>10677.8</v>
      </c>
      <c r="L80" s="103">
        <v>884.1</v>
      </c>
      <c r="M80" s="103">
        <v>390837.1</v>
      </c>
      <c r="N80" s="25">
        <v>139368.6</v>
      </c>
      <c r="O80" s="103">
        <v>3586.6</v>
      </c>
      <c r="P80" s="49">
        <f>SUM(B$75:B80)</f>
        <v>231905.2</v>
      </c>
      <c r="Q80" s="49">
        <f>SUM(C$75:C80)</f>
        <v>9953.7</v>
      </c>
      <c r="R80" s="49">
        <f>SUM(D$75:D80)</f>
        <v>6002.5</v>
      </c>
      <c r="S80" s="49">
        <f>SUM(E$75:E80)</f>
        <v>697.6999999999999</v>
      </c>
      <c r="T80" s="49">
        <f>SUM(F$75:F80)</f>
        <v>192823.1</v>
      </c>
      <c r="U80" s="49">
        <f>SUM(G$75:G80)</f>
        <v>22309.1</v>
      </c>
      <c r="V80" s="202">
        <f>SUM(H$75:H80)</f>
        <v>119.1</v>
      </c>
      <c r="W80" s="202">
        <f>SUM(I$75:I80)</f>
        <v>3885647.5</v>
      </c>
      <c r="X80" s="202">
        <f>SUM(J$75:J80)</f>
        <v>366969.1</v>
      </c>
      <c r="Y80" s="202">
        <f>SUM(K$75:K80)</f>
        <v>60954.399999999994</v>
      </c>
      <c r="Z80" s="202">
        <f>SUM(L$75:L80)</f>
        <v>5822.3</v>
      </c>
      <c r="AA80" s="202">
        <f>SUM(M$75:M80)</f>
        <v>2615078.6</v>
      </c>
      <c r="AB80" s="202">
        <f>SUM(N$75:N80)</f>
        <v>814829.1</v>
      </c>
      <c r="AC80" s="202">
        <f>SUM(O$75:O80)</f>
        <v>21993.999999999996</v>
      </c>
      <c r="AD80" s="28">
        <f t="shared" si="10"/>
        <v>0</v>
      </c>
      <c r="AF80" s="201">
        <f t="shared" si="7"/>
        <v>38183.2</v>
      </c>
      <c r="AG80" s="212">
        <v>3777.1</v>
      </c>
      <c r="AI80" s="25">
        <v>139368.6</v>
      </c>
      <c r="AM80" s="211"/>
    </row>
    <row r="81" spans="1:39" s="100" customFormat="1" ht="9.75">
      <c r="A81" s="110" t="s">
        <v>3</v>
      </c>
      <c r="B81" s="110">
        <f t="shared" si="8"/>
        <v>33341.8</v>
      </c>
      <c r="C81" s="120">
        <v>1840.3</v>
      </c>
      <c r="D81" s="120">
        <v>1384.6</v>
      </c>
      <c r="E81" s="120">
        <v>84.1</v>
      </c>
      <c r="F81" s="120">
        <v>26216.6</v>
      </c>
      <c r="G81" s="212">
        <v>3799</v>
      </c>
      <c r="H81" s="120">
        <v>17.2</v>
      </c>
      <c r="I81" s="98">
        <f t="shared" si="9"/>
        <v>561417.4</v>
      </c>
      <c r="J81" s="98">
        <v>62310.3</v>
      </c>
      <c r="K81" s="98">
        <v>11334.9</v>
      </c>
      <c r="L81" s="98">
        <v>824.5</v>
      </c>
      <c r="M81" s="98">
        <v>350869.3</v>
      </c>
      <c r="N81" s="25">
        <v>132794</v>
      </c>
      <c r="O81" s="98">
        <v>3284.4</v>
      </c>
      <c r="P81" s="99">
        <f>SUM(B$75:B81)</f>
        <v>265247</v>
      </c>
      <c r="Q81" s="99">
        <f>SUM(C$75:C81)</f>
        <v>11794</v>
      </c>
      <c r="R81" s="99">
        <f>SUM(D$75:D81)</f>
        <v>7387.1</v>
      </c>
      <c r="S81" s="99">
        <f>SUM(E$75:E81)</f>
        <v>781.8</v>
      </c>
      <c r="T81" s="99">
        <f>SUM(F$75:F81)</f>
        <v>219039.7</v>
      </c>
      <c r="U81" s="99">
        <f>SUM(G$75:G81)</f>
        <v>26108.1</v>
      </c>
      <c r="V81" s="130">
        <f>SUM(H$75:H81)</f>
        <v>136.29999999999998</v>
      </c>
      <c r="W81" s="130">
        <f>SUM(I$75:I81)</f>
        <v>4447064.9</v>
      </c>
      <c r="X81" s="130">
        <f>SUM(J$75:J81)</f>
        <v>429279.39999999997</v>
      </c>
      <c r="Y81" s="130">
        <f>SUM(K$75:K81)</f>
        <v>72289.29999999999</v>
      </c>
      <c r="Z81" s="130">
        <f>SUM(L$75:L81)</f>
        <v>6646.8</v>
      </c>
      <c r="AA81" s="130">
        <f>SUM(M$75:M81)</f>
        <v>2965947.9</v>
      </c>
      <c r="AB81" s="130">
        <f>SUM(N$75:N81)</f>
        <v>947623.1</v>
      </c>
      <c r="AC81" s="130">
        <f>SUM(O$75:O81)</f>
        <v>25278.399999999998</v>
      </c>
      <c r="AD81" s="28">
        <f t="shared" si="10"/>
        <v>0</v>
      </c>
      <c r="AF81" s="121">
        <f t="shared" si="7"/>
        <v>33341.799999999996</v>
      </c>
      <c r="AG81" s="212">
        <v>3799</v>
      </c>
      <c r="AI81" s="25">
        <v>132794</v>
      </c>
      <c r="AM81" s="211"/>
    </row>
    <row r="82" spans="1:39" s="100" customFormat="1" ht="9.75">
      <c r="A82" s="110" t="s">
        <v>2</v>
      </c>
      <c r="B82" s="110">
        <f t="shared" si="8"/>
        <v>37926.700000000004</v>
      </c>
      <c r="C82" s="120">
        <v>1801.3</v>
      </c>
      <c r="D82" s="120">
        <v>1025.9</v>
      </c>
      <c r="E82" s="120">
        <v>103.8</v>
      </c>
      <c r="F82" s="120">
        <v>30564</v>
      </c>
      <c r="G82" s="212">
        <v>4409.4</v>
      </c>
      <c r="H82" s="120">
        <v>22.3</v>
      </c>
      <c r="I82" s="101">
        <f t="shared" si="9"/>
        <v>595144.7</v>
      </c>
      <c r="J82" s="98">
        <v>65545.9</v>
      </c>
      <c r="K82" s="98">
        <v>10274.3</v>
      </c>
      <c r="L82" s="98">
        <v>864.6</v>
      </c>
      <c r="M82" s="98">
        <v>374138.5</v>
      </c>
      <c r="N82" s="25">
        <v>140893.2</v>
      </c>
      <c r="O82" s="98">
        <v>3428.2</v>
      </c>
      <c r="P82" s="99">
        <f>SUM(B$75:B82)</f>
        <v>303173.7</v>
      </c>
      <c r="Q82" s="99">
        <f>SUM(C$75:C82)</f>
        <v>13595.3</v>
      </c>
      <c r="R82" s="99">
        <f>SUM(D$75:D82)</f>
        <v>8413</v>
      </c>
      <c r="S82" s="99">
        <f>SUM(E$75:E82)</f>
        <v>885.5999999999999</v>
      </c>
      <c r="T82" s="99">
        <f>SUM(F$75:F82)</f>
        <v>249603.7</v>
      </c>
      <c r="U82" s="99">
        <f>SUM(G$75:G82)</f>
        <v>30517.5</v>
      </c>
      <c r="V82" s="130">
        <f>SUM(H$75:H82)</f>
        <v>158.6</v>
      </c>
      <c r="W82" s="130">
        <f>SUM(I$75:I82)</f>
        <v>5042209.600000001</v>
      </c>
      <c r="X82" s="130">
        <f>SUM(J$75:J82)</f>
        <v>494825.29999999993</v>
      </c>
      <c r="Y82" s="130">
        <f>SUM(K$75:K82)</f>
        <v>82563.59999999999</v>
      </c>
      <c r="Z82" s="130">
        <f>SUM(L$75:L82)</f>
        <v>7511.400000000001</v>
      </c>
      <c r="AA82" s="130">
        <f>SUM(M$75:M82)</f>
        <v>3340086.4</v>
      </c>
      <c r="AB82" s="130">
        <f>SUM(N$75:N82)</f>
        <v>1088516.3</v>
      </c>
      <c r="AC82" s="130">
        <f>SUM(O$75:O82)</f>
        <v>28706.6</v>
      </c>
      <c r="AD82" s="28">
        <f t="shared" si="10"/>
        <v>0</v>
      </c>
      <c r="AF82" s="121">
        <f t="shared" si="7"/>
        <v>37926.700000000004</v>
      </c>
      <c r="AG82" s="212">
        <v>4409.4</v>
      </c>
      <c r="AI82" s="25">
        <v>140893.2</v>
      </c>
      <c r="AM82" s="211"/>
    </row>
    <row r="83" spans="1:39" s="100" customFormat="1" ht="9.75">
      <c r="A83" s="110" t="s">
        <v>4</v>
      </c>
      <c r="B83" s="110">
        <f t="shared" si="8"/>
        <v>34081.700000000004</v>
      </c>
      <c r="C83" s="120">
        <v>1610.9</v>
      </c>
      <c r="D83" s="120">
        <v>851.6</v>
      </c>
      <c r="E83" s="120">
        <v>92.9</v>
      </c>
      <c r="F83" s="120">
        <v>27312.7</v>
      </c>
      <c r="G83" s="212">
        <v>4193.9</v>
      </c>
      <c r="H83" s="120">
        <v>19.7</v>
      </c>
      <c r="I83" s="101">
        <f t="shared" si="9"/>
        <v>608813.1</v>
      </c>
      <c r="J83" s="98">
        <v>63265.6</v>
      </c>
      <c r="K83" s="98">
        <v>8654.2</v>
      </c>
      <c r="L83" s="98">
        <v>828.1</v>
      </c>
      <c r="M83" s="98">
        <v>389798.5</v>
      </c>
      <c r="N83" s="25">
        <v>143146.3</v>
      </c>
      <c r="O83" s="98">
        <v>3120.4</v>
      </c>
      <c r="P83" s="99">
        <f>SUM(B$75:B83)</f>
        <v>337255.4</v>
      </c>
      <c r="Q83" s="99">
        <f>SUM(C$75:C83)</f>
        <v>15206.199999999999</v>
      </c>
      <c r="R83" s="99">
        <f>SUM(D$75:D83)</f>
        <v>9264.6</v>
      </c>
      <c r="S83" s="99">
        <f>SUM(E$75:E83)</f>
        <v>978.4999999999999</v>
      </c>
      <c r="T83" s="99">
        <f>SUM(F$75:F83)</f>
        <v>276916.4</v>
      </c>
      <c r="U83" s="99">
        <f>SUM(G$75:G83)</f>
        <v>34711.4</v>
      </c>
      <c r="V83" s="130">
        <f>SUM(H$75:H83)</f>
        <v>178.29999999999998</v>
      </c>
      <c r="W83" s="130">
        <f>SUM(I$75:I83)</f>
        <v>5651022.7</v>
      </c>
      <c r="X83" s="130">
        <f>SUM(J$75:J83)</f>
        <v>558090.8999999999</v>
      </c>
      <c r="Y83" s="130">
        <f>SUM(K$75:K83)</f>
        <v>91217.79999999999</v>
      </c>
      <c r="Z83" s="130">
        <f>SUM(L$75:L83)</f>
        <v>8339.5</v>
      </c>
      <c r="AA83" s="130">
        <f>SUM(M$75:M83)</f>
        <v>3729884.9</v>
      </c>
      <c r="AB83" s="130">
        <f>SUM(N$75:N83)</f>
        <v>1231662.6</v>
      </c>
      <c r="AC83" s="130">
        <f>SUM(O$75:O83)</f>
        <v>31827</v>
      </c>
      <c r="AD83" s="28">
        <f t="shared" si="10"/>
        <v>0</v>
      </c>
      <c r="AF83" s="121">
        <f t="shared" si="7"/>
        <v>34081.7</v>
      </c>
      <c r="AG83" s="212">
        <v>4193.9</v>
      </c>
      <c r="AI83" s="25">
        <v>143146.3</v>
      </c>
      <c r="AM83" s="211"/>
    </row>
    <row r="84" spans="1:39" s="100" customFormat="1" ht="9.75">
      <c r="A84" s="110" t="s">
        <v>5</v>
      </c>
      <c r="B84" s="110">
        <f t="shared" si="8"/>
        <v>34775.1</v>
      </c>
      <c r="C84" s="120">
        <v>1653.2</v>
      </c>
      <c r="D84" s="120">
        <v>801.8</v>
      </c>
      <c r="E84" s="120">
        <v>90.5</v>
      </c>
      <c r="F84" s="120">
        <v>28072</v>
      </c>
      <c r="G84" s="212">
        <v>4138.6</v>
      </c>
      <c r="H84" s="120">
        <v>19</v>
      </c>
      <c r="I84" s="101">
        <f t="shared" si="9"/>
        <v>602939.6</v>
      </c>
      <c r="J84" s="98">
        <v>59482.6</v>
      </c>
      <c r="K84" s="98">
        <v>8283.9</v>
      </c>
      <c r="L84" s="98">
        <v>822.4</v>
      </c>
      <c r="M84" s="98">
        <v>406045.1</v>
      </c>
      <c r="N84" s="25">
        <v>125369</v>
      </c>
      <c r="O84" s="98">
        <v>2936.6</v>
      </c>
      <c r="P84" s="99">
        <f>SUM(B$75:B84)</f>
        <v>372030.5</v>
      </c>
      <c r="Q84" s="99">
        <f>SUM(C$75:C84)</f>
        <v>16859.399999999998</v>
      </c>
      <c r="R84" s="99">
        <f>SUM(D$75:D84)</f>
        <v>10066.4</v>
      </c>
      <c r="S84" s="99">
        <f>SUM(E$75:E84)</f>
        <v>1069</v>
      </c>
      <c r="T84" s="99">
        <f>SUM(F$75:F84)</f>
        <v>304988.4</v>
      </c>
      <c r="U84" s="99">
        <f>SUM(G$75:G84)</f>
        <v>38850</v>
      </c>
      <c r="V84" s="130">
        <f>SUM(H$75:H84)</f>
        <v>197.29999999999998</v>
      </c>
      <c r="W84" s="130">
        <f>SUM(I$75:I84)</f>
        <v>6253962.3</v>
      </c>
      <c r="X84" s="130">
        <f>SUM(J$75:J84)</f>
        <v>617573.4999999999</v>
      </c>
      <c r="Y84" s="130">
        <f>SUM(K$75:K84)</f>
        <v>99501.69999999998</v>
      </c>
      <c r="Z84" s="130">
        <f>SUM(L$75:L84)</f>
        <v>9161.9</v>
      </c>
      <c r="AA84" s="130">
        <f>SUM(M$75:M84)</f>
        <v>4135930</v>
      </c>
      <c r="AB84" s="130">
        <f>SUM(N$75:N84)</f>
        <v>1357031.6</v>
      </c>
      <c r="AC84" s="130">
        <f>SUM(O$75:O84)</f>
        <v>34763.6</v>
      </c>
      <c r="AD84" s="28">
        <f t="shared" si="10"/>
        <v>0</v>
      </c>
      <c r="AF84" s="121">
        <f t="shared" si="7"/>
        <v>34775.1</v>
      </c>
      <c r="AG84" s="212">
        <v>4138.6</v>
      </c>
      <c r="AI84" s="25">
        <v>125369</v>
      </c>
      <c r="AM84" s="211"/>
    </row>
    <row r="85" spans="1:39" s="100" customFormat="1" ht="9.75">
      <c r="A85" s="110" t="s">
        <v>6</v>
      </c>
      <c r="B85" s="110">
        <f t="shared" si="8"/>
        <v>44531.9</v>
      </c>
      <c r="C85" s="120">
        <v>1692.3</v>
      </c>
      <c r="D85" s="120">
        <v>825.5</v>
      </c>
      <c r="E85" s="120">
        <v>113.1</v>
      </c>
      <c r="F85" s="120">
        <v>37689</v>
      </c>
      <c r="G85" s="212">
        <v>4196.1</v>
      </c>
      <c r="H85" s="120">
        <v>15.9</v>
      </c>
      <c r="I85" s="101">
        <f t="shared" si="9"/>
        <v>684912.3</v>
      </c>
      <c r="J85" s="98">
        <v>59633.5</v>
      </c>
      <c r="K85" s="98">
        <v>8312.9</v>
      </c>
      <c r="L85" s="98">
        <v>924.1</v>
      </c>
      <c r="M85" s="98">
        <v>468089.9</v>
      </c>
      <c r="N85" s="25">
        <v>144876.9</v>
      </c>
      <c r="O85" s="98">
        <v>3075</v>
      </c>
      <c r="P85" s="99">
        <f>SUM(B$75:B85)</f>
        <v>416562.4</v>
      </c>
      <c r="Q85" s="99">
        <f>SUM(C$75:C85)</f>
        <v>18551.699999999997</v>
      </c>
      <c r="R85" s="99">
        <f>SUM(D$75:D85)</f>
        <v>10891.9</v>
      </c>
      <c r="S85" s="99">
        <f>SUM(E$75:E85)</f>
        <v>1182.1</v>
      </c>
      <c r="T85" s="99">
        <f>SUM(F$75:F85)</f>
        <v>342677.4</v>
      </c>
      <c r="U85" s="99">
        <f>SUM(G$75:G85)</f>
        <v>43046.1</v>
      </c>
      <c r="V85" s="130">
        <f>SUM(H$75:H85)</f>
        <v>213.2</v>
      </c>
      <c r="W85" s="130">
        <f>SUM(I$75:I85)</f>
        <v>6938874.6</v>
      </c>
      <c r="X85" s="130">
        <f>SUM(J$75:J85)</f>
        <v>677206.9999999999</v>
      </c>
      <c r="Y85" s="130">
        <f>SUM(K$75:K85)</f>
        <v>107814.59999999998</v>
      </c>
      <c r="Z85" s="130">
        <f>SUM(L$75:L85)</f>
        <v>10086</v>
      </c>
      <c r="AA85" s="130">
        <f>SUM(M$75:M85)</f>
        <v>4604019.9</v>
      </c>
      <c r="AB85" s="130">
        <f>SUM(N$75:N85)</f>
        <v>1501908.5</v>
      </c>
      <c r="AC85" s="130">
        <f>SUM(O$75:O85)</f>
        <v>37838.6</v>
      </c>
      <c r="AD85" s="28">
        <f t="shared" si="10"/>
        <v>0</v>
      </c>
      <c r="AF85" s="121">
        <f t="shared" si="7"/>
        <v>44531.9</v>
      </c>
      <c r="AG85" s="212">
        <v>4196.1</v>
      </c>
      <c r="AI85" s="25">
        <v>144876.9</v>
      </c>
      <c r="AM85" s="211"/>
    </row>
    <row r="86" spans="1:39" s="100" customFormat="1" ht="9.75">
      <c r="A86" s="110" t="s">
        <v>7</v>
      </c>
      <c r="B86" s="110">
        <f t="shared" si="8"/>
        <v>34955.4</v>
      </c>
      <c r="C86" s="120">
        <v>1298.6</v>
      </c>
      <c r="D86" s="120">
        <v>1072.6</v>
      </c>
      <c r="E86" s="120">
        <v>168.6</v>
      </c>
      <c r="F86" s="120">
        <v>28200.5</v>
      </c>
      <c r="G86" s="212">
        <v>4201.4</v>
      </c>
      <c r="H86" s="120">
        <v>13.7</v>
      </c>
      <c r="I86" s="101">
        <f t="shared" si="9"/>
        <v>627161.0999999999</v>
      </c>
      <c r="J86" s="214">
        <v>56541.2</v>
      </c>
      <c r="K86" s="98">
        <v>11996.7</v>
      </c>
      <c r="L86" s="98">
        <v>1319.7</v>
      </c>
      <c r="M86" s="98">
        <v>423382.1</v>
      </c>
      <c r="N86" s="25">
        <v>130831.2</v>
      </c>
      <c r="O86" s="98">
        <v>3090.2</v>
      </c>
      <c r="P86" s="99">
        <f>SUM(B$75:B86)</f>
        <v>451517.80000000005</v>
      </c>
      <c r="Q86" s="99">
        <f>SUM(C$75:C86)</f>
        <v>19850.299999999996</v>
      </c>
      <c r="R86" s="99">
        <f>SUM(D$75:D86)</f>
        <v>11964.5</v>
      </c>
      <c r="S86" s="99">
        <f>SUM(E$75:E86)</f>
        <v>1350.6999999999998</v>
      </c>
      <c r="T86" s="99">
        <f>SUM(F$75:F86)</f>
        <v>370877.9</v>
      </c>
      <c r="U86" s="99">
        <f>SUM(G$75:G86)</f>
        <v>47247.5</v>
      </c>
      <c r="V86" s="130">
        <f>SUM(H$75:H86)</f>
        <v>226.89999999999998</v>
      </c>
      <c r="W86" s="130">
        <f>SUM(I$75:I86)</f>
        <v>7566035.699999999</v>
      </c>
      <c r="X86" s="130">
        <f>SUM(J$75:J86)</f>
        <v>733748.1999999998</v>
      </c>
      <c r="Y86" s="130">
        <f>SUM(K$75:K86)</f>
        <v>119811.29999999997</v>
      </c>
      <c r="Z86" s="130">
        <f>SUM(L$75:L86)</f>
        <v>11405.7</v>
      </c>
      <c r="AA86" s="130">
        <f>SUM(M$75:M86)</f>
        <v>5027402</v>
      </c>
      <c r="AB86" s="130">
        <f>SUM(N$75:N86)</f>
        <v>1632739.7</v>
      </c>
      <c r="AC86" s="130">
        <f>SUM(O$75:O86)</f>
        <v>40928.799999999996</v>
      </c>
      <c r="AD86" s="28">
        <f t="shared" si="10"/>
        <v>0</v>
      </c>
      <c r="AF86" s="121">
        <f t="shared" si="7"/>
        <v>34955.399999999994</v>
      </c>
      <c r="AG86" s="212">
        <v>4201.4</v>
      </c>
      <c r="AI86" s="25">
        <v>130831.2</v>
      </c>
      <c r="AM86" s="211"/>
    </row>
    <row r="87" spans="1:39" s="200" customFormat="1" ht="9.75">
      <c r="A87" s="102" t="s">
        <v>50</v>
      </c>
      <c r="B87" s="298">
        <f t="shared" si="8"/>
        <v>37229.845</v>
      </c>
      <c r="C87" s="289">
        <v>1237</v>
      </c>
      <c r="D87" s="289">
        <v>716.2</v>
      </c>
      <c r="E87" s="289">
        <v>82.1</v>
      </c>
      <c r="F87" s="291">
        <v>30947.1</v>
      </c>
      <c r="G87" s="292">
        <v>4231.9</v>
      </c>
      <c r="H87" s="291">
        <v>15.545</v>
      </c>
      <c r="I87" s="199">
        <f t="shared" si="9"/>
        <v>682716.1</v>
      </c>
      <c r="J87" s="294">
        <v>53286.4</v>
      </c>
      <c r="K87" s="294">
        <v>7862.7</v>
      </c>
      <c r="L87" s="294">
        <v>740</v>
      </c>
      <c r="M87" s="294">
        <v>468823.1</v>
      </c>
      <c r="N87" s="295">
        <v>148727.4</v>
      </c>
      <c r="O87" s="294">
        <v>3276.5</v>
      </c>
      <c r="P87" s="49">
        <f>SUM(B$87:B87)</f>
        <v>37229.845</v>
      </c>
      <c r="Q87" s="49">
        <f>SUM(C$87:C87)</f>
        <v>1237</v>
      </c>
      <c r="R87" s="49">
        <f>SUM(D$87:D87)</f>
        <v>716.2</v>
      </c>
      <c r="S87" s="49">
        <f>SUM(E$87:E87)</f>
        <v>82.1</v>
      </c>
      <c r="T87" s="49">
        <f>SUM(F$87:F87)</f>
        <v>30947.1</v>
      </c>
      <c r="U87" s="49">
        <f>SUM(G$87:G87)</f>
        <v>4231.9</v>
      </c>
      <c r="V87" s="49">
        <f>SUM(H$87:H87)</f>
        <v>15.545</v>
      </c>
      <c r="W87" s="203">
        <f>SUM(I$87:I87)</f>
        <v>682716.1</v>
      </c>
      <c r="X87" s="203">
        <f>SUM(J$87:J87)</f>
        <v>53286.4</v>
      </c>
      <c r="Y87" s="203">
        <f>SUM(K$87:K87)</f>
        <v>7862.7</v>
      </c>
      <c r="Z87" s="203">
        <f>SUM(L$87:L87)</f>
        <v>740</v>
      </c>
      <c r="AA87" s="203">
        <f>SUM(M$87:M87)</f>
        <v>468823.1</v>
      </c>
      <c r="AB87" s="203">
        <f>SUM(N$87:N87)</f>
        <v>148727.4</v>
      </c>
      <c r="AC87" s="203">
        <f>SUM(O$87:O87)</f>
        <v>3276.5</v>
      </c>
      <c r="AD87" s="28">
        <f t="shared" si="10"/>
        <v>0</v>
      </c>
      <c r="AF87" s="201">
        <f t="shared" si="7"/>
        <v>37229.845</v>
      </c>
      <c r="AG87" s="212">
        <v>4231.9</v>
      </c>
      <c r="AI87" s="25">
        <v>148727.4</v>
      </c>
      <c r="AM87" s="211"/>
    </row>
    <row r="88" spans="1:39" s="200" customFormat="1" ht="9.75">
      <c r="A88" s="102" t="s">
        <v>1</v>
      </c>
      <c r="B88" s="298">
        <f t="shared" si="8"/>
        <v>34544.9</v>
      </c>
      <c r="C88" s="289">
        <v>1270.3</v>
      </c>
      <c r="D88" s="289">
        <v>618.4</v>
      </c>
      <c r="E88" s="289">
        <v>70.6</v>
      </c>
      <c r="F88" s="291">
        <v>28801.7</v>
      </c>
      <c r="G88" s="292">
        <v>3771.1</v>
      </c>
      <c r="H88" s="291">
        <v>12.8</v>
      </c>
      <c r="I88" s="199">
        <f t="shared" si="9"/>
        <v>616466.1</v>
      </c>
      <c r="J88" s="294">
        <v>51685.1</v>
      </c>
      <c r="K88" s="294">
        <v>7378.4</v>
      </c>
      <c r="L88" s="294">
        <v>696.7</v>
      </c>
      <c r="M88" s="294">
        <v>417697</v>
      </c>
      <c r="N88" s="295">
        <v>136039.8</v>
      </c>
      <c r="O88" s="294">
        <v>2969.1</v>
      </c>
      <c r="P88" s="49">
        <f>SUM(B$87:B88)</f>
        <v>71774.745</v>
      </c>
      <c r="Q88" s="49">
        <f>SUM(C$87:C88)</f>
        <v>2507.3</v>
      </c>
      <c r="R88" s="49">
        <f>SUM(D$87:D88)</f>
        <v>1334.6</v>
      </c>
      <c r="S88" s="49">
        <f>SUM(E$87:E88)</f>
        <v>152.7</v>
      </c>
      <c r="T88" s="49">
        <f>SUM(F$87:F88)</f>
        <v>59748.8</v>
      </c>
      <c r="U88" s="49">
        <f>SUM(G$87:G88)</f>
        <v>8003</v>
      </c>
      <c r="V88" s="49">
        <f>SUM(H$87:H88)</f>
        <v>28.345</v>
      </c>
      <c r="W88" s="203">
        <f>SUM(I$87:I88)</f>
        <v>1299182.2</v>
      </c>
      <c r="X88" s="203">
        <f>SUM(J$87:J88)</f>
        <v>104971.5</v>
      </c>
      <c r="Y88" s="203">
        <f>SUM(K$87:K88)</f>
        <v>15241.099999999999</v>
      </c>
      <c r="Z88" s="203">
        <f>SUM(L$87:L88)</f>
        <v>1436.7</v>
      </c>
      <c r="AA88" s="203">
        <f>SUM(M$87:M88)</f>
        <v>886520.1</v>
      </c>
      <c r="AB88" s="203">
        <f>SUM(N$87:N88)</f>
        <v>284767.19999999995</v>
      </c>
      <c r="AC88" s="203">
        <f>SUM(O$87:O88)</f>
        <v>6245.6</v>
      </c>
      <c r="AD88" s="28">
        <f t="shared" si="10"/>
        <v>0</v>
      </c>
      <c r="AF88" s="201">
        <f t="shared" si="7"/>
        <v>34544.9</v>
      </c>
      <c r="AG88" s="212">
        <v>3771.1</v>
      </c>
      <c r="AI88" s="25">
        <v>136039.8</v>
      </c>
      <c r="AM88" s="211"/>
    </row>
    <row r="89" spans="1:39" s="200" customFormat="1" ht="9.75">
      <c r="A89" s="102" t="s">
        <v>0</v>
      </c>
      <c r="B89" s="298">
        <f t="shared" si="8"/>
        <v>39240.3</v>
      </c>
      <c r="C89" s="289">
        <v>1297.3</v>
      </c>
      <c r="D89" s="289">
        <v>822.5</v>
      </c>
      <c r="E89" s="289">
        <v>97</v>
      </c>
      <c r="F89" s="291">
        <v>32805.7</v>
      </c>
      <c r="G89" s="292">
        <v>4204.3</v>
      </c>
      <c r="H89" s="291">
        <v>13.5</v>
      </c>
      <c r="I89" s="199">
        <f t="shared" si="9"/>
        <v>660033.8999999999</v>
      </c>
      <c r="J89" s="294">
        <v>59500.6</v>
      </c>
      <c r="K89" s="294">
        <v>11106.5</v>
      </c>
      <c r="L89" s="294">
        <v>1005.5</v>
      </c>
      <c r="M89" s="294">
        <v>436059.5</v>
      </c>
      <c r="N89" s="295">
        <v>148889.8</v>
      </c>
      <c r="O89" s="294">
        <v>3472</v>
      </c>
      <c r="P89" s="49">
        <f>SUM(B$87:B89)</f>
        <v>111015.045</v>
      </c>
      <c r="Q89" s="49">
        <f>SUM(C$87:C89)</f>
        <v>3804.6000000000004</v>
      </c>
      <c r="R89" s="49">
        <f>SUM(D$87:D89)</f>
        <v>2157.1</v>
      </c>
      <c r="S89" s="49">
        <f>SUM(E$87:E89)</f>
        <v>249.7</v>
      </c>
      <c r="T89" s="49">
        <f>SUM(F$87:F89)</f>
        <v>92554.5</v>
      </c>
      <c r="U89" s="49">
        <f>SUM(G$87:G89)</f>
        <v>12207.3</v>
      </c>
      <c r="V89" s="49">
        <f>SUM(H$87:H89)</f>
        <v>41.845</v>
      </c>
      <c r="W89" s="203">
        <f>SUM(I$87:I89)</f>
        <v>1959216.0999999999</v>
      </c>
      <c r="X89" s="203">
        <f>SUM(J$87:J89)</f>
        <v>164472.1</v>
      </c>
      <c r="Y89" s="203">
        <f>SUM(K$87:K89)</f>
        <v>26347.6</v>
      </c>
      <c r="Z89" s="203">
        <f>SUM(L$87:L89)</f>
        <v>2442.2</v>
      </c>
      <c r="AA89" s="203">
        <f>SUM(M$87:M89)</f>
        <v>1322579.6</v>
      </c>
      <c r="AB89" s="203">
        <f>SUM(N$87:N89)</f>
        <v>433656.99999999994</v>
      </c>
      <c r="AC89" s="203">
        <f>SUM(O$87:O89)</f>
        <v>9717.6</v>
      </c>
      <c r="AD89" s="28">
        <f t="shared" si="10"/>
        <v>0</v>
      </c>
      <c r="AF89" s="201">
        <f t="shared" si="7"/>
        <v>39240.3</v>
      </c>
      <c r="AG89" s="212">
        <v>4204.3</v>
      </c>
      <c r="AI89" s="25">
        <v>148889.8</v>
      </c>
      <c r="AM89" s="211"/>
    </row>
    <row r="90" spans="1:39" s="200" customFormat="1" ht="9.75">
      <c r="A90" s="102" t="s">
        <v>2</v>
      </c>
      <c r="B90" s="298">
        <f t="shared" si="8"/>
        <v>28826.999999999996</v>
      </c>
      <c r="C90" s="289">
        <v>1360.6</v>
      </c>
      <c r="D90" s="289">
        <v>696.5</v>
      </c>
      <c r="E90" s="289">
        <v>97.1</v>
      </c>
      <c r="F90" s="291">
        <v>22970.1</v>
      </c>
      <c r="G90" s="292">
        <v>3682.6</v>
      </c>
      <c r="H90" s="291">
        <v>20.1</v>
      </c>
      <c r="I90" s="199">
        <f t="shared" si="9"/>
        <v>539749.7</v>
      </c>
      <c r="J90" s="294">
        <v>49597.6</v>
      </c>
      <c r="K90" s="294">
        <v>9577.3</v>
      </c>
      <c r="L90" s="294">
        <v>848.1</v>
      </c>
      <c r="M90" s="294">
        <v>347447.2</v>
      </c>
      <c r="N90" s="295">
        <v>129320.4</v>
      </c>
      <c r="O90" s="294">
        <v>2959.1</v>
      </c>
      <c r="P90" s="49">
        <f>SUM(B$87:B90)</f>
        <v>139842.04499999998</v>
      </c>
      <c r="Q90" s="49">
        <f>SUM(C$87:C90)</f>
        <v>5165.200000000001</v>
      </c>
      <c r="R90" s="49">
        <f>SUM(D$87:D90)</f>
        <v>2853.6</v>
      </c>
      <c r="S90" s="49">
        <f>SUM(E$87:E90)</f>
        <v>346.79999999999995</v>
      </c>
      <c r="T90" s="49">
        <f>SUM(F$87:F90)</f>
        <v>115524.6</v>
      </c>
      <c r="U90" s="49">
        <f>SUM(G$87:G90)</f>
        <v>15889.9</v>
      </c>
      <c r="V90" s="49">
        <f>SUM(H$87:H90)</f>
        <v>61.945</v>
      </c>
      <c r="W90" s="203">
        <f>SUM(I$87:I90)</f>
        <v>2498965.8</v>
      </c>
      <c r="X90" s="203">
        <f>SUM(J$87:J90)</f>
        <v>214069.7</v>
      </c>
      <c r="Y90" s="203">
        <f>SUM(K$87:K90)</f>
        <v>35924.899999999994</v>
      </c>
      <c r="Z90" s="203">
        <f>SUM(L$87:L90)</f>
        <v>3290.2999999999997</v>
      </c>
      <c r="AA90" s="203">
        <f>SUM(M$87:M90)</f>
        <v>1670026.8</v>
      </c>
      <c r="AB90" s="203">
        <f>SUM(N$87:N90)</f>
        <v>562977.3999999999</v>
      </c>
      <c r="AC90" s="203">
        <f>SUM(O$87:O90)</f>
        <v>12676.7</v>
      </c>
      <c r="AD90" s="28">
        <f t="shared" si="10"/>
        <v>0</v>
      </c>
      <c r="AF90" s="201">
        <f t="shared" si="7"/>
        <v>28826.999999999996</v>
      </c>
      <c r="AG90" s="212">
        <v>3682.6</v>
      </c>
      <c r="AI90" s="25">
        <v>129320.4</v>
      </c>
      <c r="AM90" s="211"/>
    </row>
    <row r="91" spans="1:39" s="200" customFormat="1" ht="9.75">
      <c r="A91" s="102" t="s">
        <v>0</v>
      </c>
      <c r="B91" s="298">
        <f t="shared" si="8"/>
        <v>33434.7</v>
      </c>
      <c r="C91" s="289">
        <v>1421.9</v>
      </c>
      <c r="D91" s="289">
        <v>618.5</v>
      </c>
      <c r="E91" s="289">
        <v>68.1</v>
      </c>
      <c r="F91" s="291">
        <v>27157.1</v>
      </c>
      <c r="G91" s="292">
        <v>4154.1</v>
      </c>
      <c r="H91" s="291">
        <v>15</v>
      </c>
      <c r="I91" s="199">
        <f t="shared" si="9"/>
        <v>652734.1</v>
      </c>
      <c r="J91" s="294">
        <v>66260.7</v>
      </c>
      <c r="K91" s="294">
        <v>10027.8</v>
      </c>
      <c r="L91" s="294">
        <v>785.2</v>
      </c>
      <c r="M91" s="294">
        <v>424956.5</v>
      </c>
      <c r="N91" s="295">
        <v>147328.4</v>
      </c>
      <c r="O91" s="294">
        <v>3375.5</v>
      </c>
      <c r="P91" s="49">
        <f>SUM(B$87:B91)</f>
        <v>173276.745</v>
      </c>
      <c r="Q91" s="49">
        <f>SUM(C$87:C91)</f>
        <v>6587.1</v>
      </c>
      <c r="R91" s="49">
        <f>SUM(D$87:D91)</f>
        <v>3472.1</v>
      </c>
      <c r="S91" s="49">
        <f>SUM(E$87:E91)</f>
        <v>414.9</v>
      </c>
      <c r="T91" s="49">
        <f>SUM(F$87:F91)</f>
        <v>142681.7</v>
      </c>
      <c r="U91" s="49">
        <f>SUM(G$87:G91)</f>
        <v>20044</v>
      </c>
      <c r="V91" s="49">
        <f>SUM(H$87:H91)</f>
        <v>76.945</v>
      </c>
      <c r="W91" s="203">
        <f>SUM(I$87:I91)</f>
        <v>3151699.9</v>
      </c>
      <c r="X91" s="203">
        <f>SUM(J$87:J91)</f>
        <v>280330.4</v>
      </c>
      <c r="Y91" s="203">
        <f>SUM(K$87:K91)</f>
        <v>45952.7</v>
      </c>
      <c r="Z91" s="203">
        <f>SUM(L$87:L91)</f>
        <v>4075.5</v>
      </c>
      <c r="AA91" s="203">
        <f>SUM(M$87:M91)</f>
        <v>2094983.3</v>
      </c>
      <c r="AB91" s="203">
        <f>SUM(N$87:N91)</f>
        <v>710305.7999999999</v>
      </c>
      <c r="AC91" s="203">
        <f>SUM(O$87:O91)</f>
        <v>16052.2</v>
      </c>
      <c r="AD91" s="28">
        <f t="shared" si="10"/>
        <v>0</v>
      </c>
      <c r="AF91" s="201">
        <f t="shared" si="7"/>
        <v>33434.7</v>
      </c>
      <c r="AG91" s="212">
        <v>4154.1</v>
      </c>
      <c r="AI91" s="25">
        <v>147328.4</v>
      </c>
      <c r="AM91" s="211"/>
    </row>
    <row r="92" spans="1:39" s="200" customFormat="1" ht="9.75">
      <c r="A92" s="102" t="s">
        <v>3</v>
      </c>
      <c r="B92" s="298">
        <f t="shared" si="8"/>
        <v>31193.800000000003</v>
      </c>
      <c r="C92" s="289">
        <v>1334.6</v>
      </c>
      <c r="D92" s="289">
        <v>824.5</v>
      </c>
      <c r="E92" s="289">
        <v>58.9</v>
      </c>
      <c r="F92" s="291">
        <v>23526.4</v>
      </c>
      <c r="G92" s="292">
        <v>5433.2</v>
      </c>
      <c r="H92" s="291">
        <v>16.2</v>
      </c>
      <c r="I92" s="199">
        <f t="shared" si="9"/>
        <v>611426.7000000001</v>
      </c>
      <c r="J92" s="294">
        <v>60429.8</v>
      </c>
      <c r="K92" s="294">
        <v>11478.7</v>
      </c>
      <c r="L92" s="294">
        <v>684.1</v>
      </c>
      <c r="M92" s="294">
        <v>389226.4</v>
      </c>
      <c r="N92" s="295">
        <v>146411.9</v>
      </c>
      <c r="O92" s="294">
        <v>3195.8</v>
      </c>
      <c r="P92" s="49">
        <f>SUM(B$87:B92)</f>
        <v>204470.54499999998</v>
      </c>
      <c r="Q92" s="49">
        <f>SUM(C$87:C92)</f>
        <v>7921.700000000001</v>
      </c>
      <c r="R92" s="49">
        <f>SUM(D$87:D92)</f>
        <v>4296.6</v>
      </c>
      <c r="S92" s="49">
        <f>SUM(E$87:E92)</f>
        <v>473.79999999999995</v>
      </c>
      <c r="T92" s="49">
        <f>SUM(F$87:F92)</f>
        <v>166208.1</v>
      </c>
      <c r="U92" s="49">
        <f>SUM(G$87:G92)</f>
        <v>25477.2</v>
      </c>
      <c r="V92" s="49">
        <f>SUM(H$87:H92)</f>
        <v>93.145</v>
      </c>
      <c r="W92" s="203">
        <f>SUM(I$87:I92)</f>
        <v>3763126.6</v>
      </c>
      <c r="X92" s="203">
        <f>SUM(J$87:J92)</f>
        <v>340760.2</v>
      </c>
      <c r="Y92" s="203">
        <f>SUM(K$87:K92)</f>
        <v>57431.399999999994</v>
      </c>
      <c r="Z92" s="203">
        <f>SUM(L$87:L92)</f>
        <v>4759.6</v>
      </c>
      <c r="AA92" s="203">
        <f>SUM(M$87:M92)</f>
        <v>2484209.7</v>
      </c>
      <c r="AB92" s="203">
        <f>SUM(N$87:N92)</f>
        <v>856717.7</v>
      </c>
      <c r="AC92" s="203">
        <f>SUM(O$87:O92)</f>
        <v>19248</v>
      </c>
      <c r="AD92" s="28">
        <f t="shared" si="10"/>
        <v>0</v>
      </c>
      <c r="AF92" s="201">
        <f t="shared" si="7"/>
        <v>31193.800000000003</v>
      </c>
      <c r="AG92" s="212">
        <v>5433.2</v>
      </c>
      <c r="AI92" s="25">
        <v>146411.9</v>
      </c>
      <c r="AM92" s="211"/>
    </row>
    <row r="93" spans="1:39" s="100" customFormat="1" ht="9.75">
      <c r="A93" s="110" t="s">
        <v>3</v>
      </c>
      <c r="B93" s="298">
        <f t="shared" si="8"/>
        <v>30346.4</v>
      </c>
      <c r="C93" s="290">
        <v>1352.5</v>
      </c>
      <c r="D93" s="290">
        <v>776</v>
      </c>
      <c r="E93" s="290">
        <v>48.7</v>
      </c>
      <c r="F93" s="293">
        <v>25078.9</v>
      </c>
      <c r="G93" s="292">
        <v>3074.6</v>
      </c>
      <c r="H93" s="293">
        <v>15.7</v>
      </c>
      <c r="I93" s="101">
        <f t="shared" si="9"/>
        <v>572220.3999999999</v>
      </c>
      <c r="J93" s="296">
        <v>57164.5</v>
      </c>
      <c r="K93" s="297">
        <v>8596.1</v>
      </c>
      <c r="L93" s="296">
        <v>615.5</v>
      </c>
      <c r="M93" s="296">
        <v>361014.1</v>
      </c>
      <c r="N93" s="295">
        <v>141876.1</v>
      </c>
      <c r="O93" s="296">
        <v>2954.1</v>
      </c>
      <c r="P93" s="49">
        <f>SUM(B$87:B93)</f>
        <v>234816.94499999998</v>
      </c>
      <c r="Q93" s="49">
        <f>SUM(C$87:C93)</f>
        <v>9274.2</v>
      </c>
      <c r="R93" s="49">
        <f>SUM(D$87:D93)</f>
        <v>5072.6</v>
      </c>
      <c r="S93" s="49">
        <f>SUM(E$87:E93)</f>
        <v>522.5</v>
      </c>
      <c r="T93" s="49">
        <f>SUM(F$87:F93)</f>
        <v>191287</v>
      </c>
      <c r="U93" s="49">
        <f>SUM(G$87:G93)</f>
        <v>28551.8</v>
      </c>
      <c r="V93" s="49">
        <f>SUM(H$87:H93)</f>
        <v>108.845</v>
      </c>
      <c r="W93" s="203">
        <f>SUM(I$87:I93)</f>
        <v>4335347</v>
      </c>
      <c r="X93" s="203">
        <f>SUM(J$87:J93)</f>
        <v>397924.7</v>
      </c>
      <c r="Y93" s="203">
        <f>SUM(K$87:K93)</f>
        <v>66027.5</v>
      </c>
      <c r="Z93" s="203">
        <f>SUM(L$87:L93)</f>
        <v>5375.1</v>
      </c>
      <c r="AA93" s="203">
        <f>SUM(M$87:M93)</f>
        <v>2845223.8000000003</v>
      </c>
      <c r="AB93" s="203">
        <f>SUM(N$87:N93)</f>
        <v>998593.7999999999</v>
      </c>
      <c r="AC93" s="203">
        <f>SUM(O$87:O93)</f>
        <v>22202.1</v>
      </c>
      <c r="AD93" s="28">
        <f t="shared" si="10"/>
        <v>0</v>
      </c>
      <c r="AF93" s="121">
        <f t="shared" si="7"/>
        <v>30346.4</v>
      </c>
      <c r="AG93" s="212">
        <v>3074.6</v>
      </c>
      <c r="AI93" s="25">
        <v>141876.1</v>
      </c>
      <c r="AM93" s="211"/>
    </row>
    <row r="94" spans="1:39" s="100" customFormat="1" ht="9.75">
      <c r="A94" s="110" t="s">
        <v>2</v>
      </c>
      <c r="B94" s="298">
        <f t="shared" si="8"/>
        <v>35935.5</v>
      </c>
      <c r="C94" s="290">
        <v>1589.4</v>
      </c>
      <c r="D94" s="290">
        <v>741.7</v>
      </c>
      <c r="E94" s="290">
        <v>54.4</v>
      </c>
      <c r="F94" s="293">
        <v>28703.3</v>
      </c>
      <c r="G94" s="292">
        <v>4831.7</v>
      </c>
      <c r="H94" s="293">
        <v>15</v>
      </c>
      <c r="I94" s="101">
        <f t="shared" si="9"/>
        <v>597023.7</v>
      </c>
      <c r="J94" s="297">
        <v>61502.6</v>
      </c>
      <c r="K94" s="297">
        <v>9294.5</v>
      </c>
      <c r="L94" s="297">
        <v>572.3</v>
      </c>
      <c r="M94" s="297">
        <v>372818</v>
      </c>
      <c r="N94" s="295">
        <v>149676.1</v>
      </c>
      <c r="O94" s="297">
        <v>3160.2</v>
      </c>
      <c r="P94" s="49">
        <f>SUM(B$87:B94)</f>
        <v>270752.44499999995</v>
      </c>
      <c r="Q94" s="49">
        <f>SUM(C$87:C94)</f>
        <v>10863.6</v>
      </c>
      <c r="R94" s="49">
        <f>SUM(D$87:D94)</f>
        <v>5814.3</v>
      </c>
      <c r="S94" s="49">
        <f>SUM(E$87:E94)</f>
        <v>576.9</v>
      </c>
      <c r="T94" s="49">
        <f>SUM(F$87:F94)</f>
        <v>219990.3</v>
      </c>
      <c r="U94" s="49">
        <f>SUM(G$87:G94)</f>
        <v>33383.5</v>
      </c>
      <c r="V94" s="49">
        <f>SUM(H$87:H94)</f>
        <v>123.845</v>
      </c>
      <c r="W94" s="203">
        <f>SUM(I$87:I94)</f>
        <v>4932370.7</v>
      </c>
      <c r="X94" s="203">
        <f>SUM(J$87:J94)</f>
        <v>459427.3</v>
      </c>
      <c r="Y94" s="203">
        <f>SUM(K$87:K94)</f>
        <v>75322</v>
      </c>
      <c r="Z94" s="203">
        <f>SUM(L$87:L94)</f>
        <v>5947.400000000001</v>
      </c>
      <c r="AA94" s="203">
        <f>SUM(M$87:M94)</f>
        <v>3218041.8000000003</v>
      </c>
      <c r="AB94" s="203">
        <f>SUM(N$87:N94)</f>
        <v>1148269.9</v>
      </c>
      <c r="AC94" s="203">
        <f>SUM(O$87:O94)</f>
        <v>25362.3</v>
      </c>
      <c r="AD94" s="28">
        <f t="shared" si="10"/>
        <v>0</v>
      </c>
      <c r="AF94" s="121">
        <f t="shared" si="7"/>
        <v>35935.5</v>
      </c>
      <c r="AG94" s="212">
        <v>4831.7</v>
      </c>
      <c r="AI94" s="25">
        <v>149676.1</v>
      </c>
      <c r="AM94" s="211"/>
    </row>
    <row r="95" spans="1:39" s="100" customFormat="1" ht="9.75">
      <c r="A95" s="110" t="s">
        <v>4</v>
      </c>
      <c r="B95" s="298">
        <f t="shared" si="8"/>
        <v>33900.299999999996</v>
      </c>
      <c r="C95" s="290">
        <v>1396.4</v>
      </c>
      <c r="D95" s="290">
        <v>588.6</v>
      </c>
      <c r="E95" s="290">
        <v>62.8</v>
      </c>
      <c r="F95" s="293">
        <v>27464.6</v>
      </c>
      <c r="G95" s="292">
        <v>4374.6</v>
      </c>
      <c r="H95" s="293">
        <v>13.3</v>
      </c>
      <c r="I95" s="101">
        <f t="shared" si="9"/>
        <v>575207.2999999999</v>
      </c>
      <c r="J95" s="297">
        <v>58930.7</v>
      </c>
      <c r="K95" s="297">
        <v>7126</v>
      </c>
      <c r="L95" s="297">
        <v>603.7</v>
      </c>
      <c r="M95" s="297">
        <v>363709.8</v>
      </c>
      <c r="N95" s="295">
        <v>141898.7</v>
      </c>
      <c r="O95" s="297">
        <v>2938.4</v>
      </c>
      <c r="P95" s="49">
        <f>SUM(B$87:B95)</f>
        <v>304652.74499999994</v>
      </c>
      <c r="Q95" s="49">
        <f>SUM(C$87:C95)</f>
        <v>12260</v>
      </c>
      <c r="R95" s="49">
        <f>SUM(D$87:D95)</f>
        <v>6402.900000000001</v>
      </c>
      <c r="S95" s="49">
        <f>SUM(E$87:E95)</f>
        <v>639.6999999999999</v>
      </c>
      <c r="T95" s="49">
        <f>SUM(F$87:F95)</f>
        <v>247454.9</v>
      </c>
      <c r="U95" s="49">
        <f>SUM(G$87:G95)</f>
        <v>37758.1</v>
      </c>
      <c r="V95" s="49">
        <f>SUM(H$87:H95)</f>
        <v>137.145</v>
      </c>
      <c r="W95" s="203">
        <f>SUM(I$87:I95)</f>
        <v>5507578</v>
      </c>
      <c r="X95" s="203">
        <f>SUM(J$87:J95)</f>
        <v>518358</v>
      </c>
      <c r="Y95" s="203">
        <f>SUM(K$87:K95)</f>
        <v>82448</v>
      </c>
      <c r="Z95" s="203">
        <f>SUM(L$87:L95)</f>
        <v>6551.1</v>
      </c>
      <c r="AA95" s="203">
        <f>SUM(M$87:M95)</f>
        <v>3581751.6</v>
      </c>
      <c r="AB95" s="203">
        <f>SUM(N$87:N95)</f>
        <v>1290168.5999999999</v>
      </c>
      <c r="AC95" s="203">
        <f>SUM(O$87:O95)</f>
        <v>28300.7</v>
      </c>
      <c r="AD95" s="28">
        <f t="shared" si="10"/>
        <v>0</v>
      </c>
      <c r="AF95" s="121">
        <f t="shared" si="7"/>
        <v>33900.3</v>
      </c>
      <c r="AG95" s="212">
        <v>4374.6</v>
      </c>
      <c r="AI95" s="25">
        <v>141898.7</v>
      </c>
      <c r="AM95" s="211"/>
    </row>
    <row r="96" spans="1:39" s="100" customFormat="1" ht="9.75">
      <c r="A96" s="110" t="s">
        <v>5</v>
      </c>
      <c r="B96" s="298">
        <f t="shared" si="8"/>
        <v>34866.1</v>
      </c>
      <c r="C96" s="290">
        <v>1331.7</v>
      </c>
      <c r="D96" s="290">
        <v>585.7</v>
      </c>
      <c r="E96" s="290">
        <v>59.7</v>
      </c>
      <c r="F96" s="293">
        <v>28599.3</v>
      </c>
      <c r="G96" s="292">
        <v>4273.3</v>
      </c>
      <c r="H96" s="293">
        <v>16.4</v>
      </c>
      <c r="I96" s="101">
        <f t="shared" si="9"/>
        <v>641079.7999999999</v>
      </c>
      <c r="J96" s="297">
        <v>61006.6</v>
      </c>
      <c r="K96" s="297">
        <v>7190.3</v>
      </c>
      <c r="L96" s="297">
        <v>628.5</v>
      </c>
      <c r="M96" s="297">
        <v>424284.1</v>
      </c>
      <c r="N96" s="295">
        <v>144944.2</v>
      </c>
      <c r="O96" s="297">
        <v>3026.1</v>
      </c>
      <c r="P96" s="49">
        <f>SUM(B$87:B96)</f>
        <v>339518.8449999999</v>
      </c>
      <c r="Q96" s="49">
        <f>SUM(C$87:C96)</f>
        <v>13591.7</v>
      </c>
      <c r="R96" s="49">
        <f>SUM(D$87:D96)</f>
        <v>6988.6</v>
      </c>
      <c r="S96" s="49">
        <f>SUM(E$87:E96)</f>
        <v>699.4</v>
      </c>
      <c r="T96" s="49">
        <f>SUM(F$87:F96)</f>
        <v>276054.2</v>
      </c>
      <c r="U96" s="49">
        <f>SUM(G$87:G96)</f>
        <v>42031.4</v>
      </c>
      <c r="V96" s="49">
        <f>SUM(H$87:H96)</f>
        <v>153.54500000000002</v>
      </c>
      <c r="W96" s="203">
        <f>SUM(I$87:I96)</f>
        <v>6148657.8</v>
      </c>
      <c r="X96" s="203">
        <f>SUM(J$87:J96)</f>
        <v>579364.6</v>
      </c>
      <c r="Y96" s="203">
        <f>SUM(K$87:K96)</f>
        <v>89638.3</v>
      </c>
      <c r="Z96" s="203">
        <f>SUM(L$87:L96)</f>
        <v>7179.6</v>
      </c>
      <c r="AA96" s="203">
        <f>SUM(M$87:M96)</f>
        <v>4006035.7</v>
      </c>
      <c r="AB96" s="203">
        <f>SUM(N$87:N96)</f>
        <v>1435112.7999999998</v>
      </c>
      <c r="AC96" s="203">
        <f>SUM(O$87:O96)</f>
        <v>31326.8</v>
      </c>
      <c r="AD96" s="28">
        <f t="shared" si="10"/>
        <v>0</v>
      </c>
      <c r="AF96" s="121">
        <f t="shared" si="7"/>
        <v>34866.1</v>
      </c>
      <c r="AG96" s="212">
        <v>4273.3</v>
      </c>
      <c r="AI96" s="25">
        <v>144944.2</v>
      </c>
      <c r="AM96" s="211"/>
    </row>
    <row r="97" spans="1:39" ht="9.75">
      <c r="A97" s="110" t="s">
        <v>6</v>
      </c>
      <c r="B97" s="298">
        <f t="shared" si="8"/>
        <v>38584</v>
      </c>
      <c r="C97" s="290">
        <v>1301.4</v>
      </c>
      <c r="D97" s="290">
        <v>513.1</v>
      </c>
      <c r="E97" s="290">
        <v>81</v>
      </c>
      <c r="F97" s="293">
        <v>32151.2</v>
      </c>
      <c r="G97" s="292">
        <v>4523.8</v>
      </c>
      <c r="H97" s="293">
        <v>13.5</v>
      </c>
      <c r="I97" s="101">
        <f t="shared" si="9"/>
        <v>671369.7999999999</v>
      </c>
      <c r="J97" s="297">
        <v>59605.2</v>
      </c>
      <c r="K97" s="297">
        <v>6424.3</v>
      </c>
      <c r="L97" s="297">
        <v>820.5</v>
      </c>
      <c r="M97" s="297">
        <v>455291.7</v>
      </c>
      <c r="N97" s="295">
        <v>146382.4</v>
      </c>
      <c r="O97" s="297">
        <v>2845.7</v>
      </c>
      <c r="P97" s="49">
        <f>SUM(B$87:B97)</f>
        <v>378102.8449999999</v>
      </c>
      <c r="Q97" s="49">
        <f>SUM(C$87:C97)</f>
        <v>14893.1</v>
      </c>
      <c r="R97" s="49">
        <f>SUM(D$87:D97)</f>
        <v>7501.700000000001</v>
      </c>
      <c r="S97" s="49">
        <f>SUM(E$87:E97)</f>
        <v>780.4</v>
      </c>
      <c r="T97" s="49">
        <f>SUM(F$87:F97)</f>
        <v>308205.4</v>
      </c>
      <c r="U97" s="49">
        <f>SUM(G$87:G97)</f>
        <v>46555.200000000004</v>
      </c>
      <c r="V97" s="49">
        <f>SUM(H$87:H97)</f>
        <v>167.04500000000002</v>
      </c>
      <c r="W97" s="203">
        <f>SUM(I$87:I97)</f>
        <v>6820027.6</v>
      </c>
      <c r="X97" s="203">
        <f>SUM(J$87:J97)</f>
        <v>638969.7999999999</v>
      </c>
      <c r="Y97" s="203">
        <f>SUM(K$87:K97)</f>
        <v>96062.6</v>
      </c>
      <c r="Z97" s="203">
        <f>SUM(L$87:L97)</f>
        <v>8000.1</v>
      </c>
      <c r="AA97" s="203">
        <f>SUM(M$87:M97)</f>
        <v>4461327.4</v>
      </c>
      <c r="AB97" s="203">
        <f>SUM(N$87:N97)</f>
        <v>1581495.1999999997</v>
      </c>
      <c r="AC97" s="203">
        <f>SUM(O$87:O97)</f>
        <v>34172.5</v>
      </c>
      <c r="AD97" s="28">
        <f t="shared" si="10"/>
        <v>0</v>
      </c>
      <c r="AF97" s="20">
        <f t="shared" si="7"/>
        <v>38584</v>
      </c>
      <c r="AG97" s="212">
        <v>4523.8</v>
      </c>
      <c r="AI97" s="25">
        <v>146382.4</v>
      </c>
      <c r="AM97" s="211"/>
    </row>
    <row r="98" spans="1:35" ht="9.75">
      <c r="A98" s="110" t="s">
        <v>7</v>
      </c>
      <c r="B98" s="298">
        <f t="shared" si="8"/>
        <v>33538.8</v>
      </c>
      <c r="C98" s="290">
        <v>1379.9</v>
      </c>
      <c r="D98" s="290">
        <v>740.4</v>
      </c>
      <c r="E98" s="290">
        <v>125.1</v>
      </c>
      <c r="F98" s="293">
        <v>27151.7</v>
      </c>
      <c r="G98" s="292">
        <v>4128.7</v>
      </c>
      <c r="H98" s="293">
        <v>13</v>
      </c>
      <c r="I98" s="101">
        <f t="shared" si="9"/>
        <v>597689.5000000001</v>
      </c>
      <c r="J98" s="297">
        <v>55898.8</v>
      </c>
      <c r="K98" s="297">
        <v>10103.7</v>
      </c>
      <c r="L98" s="297">
        <v>1442.1</v>
      </c>
      <c r="M98" s="297">
        <v>390530.2</v>
      </c>
      <c r="N98" s="295">
        <v>136930.4</v>
      </c>
      <c r="O98" s="297">
        <v>2784.3</v>
      </c>
      <c r="P98" s="49">
        <f>SUM(B$87:B98)</f>
        <v>411641.6449999999</v>
      </c>
      <c r="Q98" s="49">
        <f>SUM(C$87:C98)</f>
        <v>16273</v>
      </c>
      <c r="R98" s="49">
        <f>SUM(D$87:D98)</f>
        <v>8242.1</v>
      </c>
      <c r="S98" s="49">
        <f>SUM(E$87:E98)</f>
        <v>905.5</v>
      </c>
      <c r="T98" s="49">
        <f>SUM(F$87:F98)</f>
        <v>335357.10000000003</v>
      </c>
      <c r="U98" s="49">
        <f>SUM(G$87:G98)</f>
        <v>50683.9</v>
      </c>
      <c r="V98" s="49">
        <f>SUM(H$87:H98)</f>
        <v>180.04500000000002</v>
      </c>
      <c r="W98" s="203">
        <f>SUM(I$87:I98)</f>
        <v>7417717.1</v>
      </c>
      <c r="X98" s="203">
        <f>SUM(J$87:J98)</f>
        <v>694868.6</v>
      </c>
      <c r="Y98" s="203">
        <f>SUM(K$87:K98)</f>
        <v>106166.3</v>
      </c>
      <c r="Z98" s="203">
        <f>SUM(L$87:L98)</f>
        <v>9442.2</v>
      </c>
      <c r="AA98" s="203">
        <f>SUM(M$87:M98)</f>
        <v>4851857.600000001</v>
      </c>
      <c r="AB98" s="203">
        <f>SUM(N$87:N98)</f>
        <v>1718425.5999999996</v>
      </c>
      <c r="AC98" s="203">
        <f>SUM(O$87:O98)</f>
        <v>36956.8</v>
      </c>
      <c r="AD98" s="28">
        <f t="shared" si="10"/>
        <v>0</v>
      </c>
      <c r="AF98" s="20">
        <f t="shared" si="7"/>
        <v>33538.8</v>
      </c>
      <c r="AG98" s="212">
        <v>4128.7</v>
      </c>
      <c r="AI98" s="25">
        <v>136930.4</v>
      </c>
    </row>
    <row r="99" spans="1:35" ht="9.75">
      <c r="A99" s="110" t="s">
        <v>91</v>
      </c>
      <c r="B99" s="298">
        <f>+C99+D99+E99+F99+H99+G99</f>
        <v>42891.74</v>
      </c>
      <c r="C99" s="290">
        <v>1758.4</v>
      </c>
      <c r="D99" s="290">
        <v>484.2</v>
      </c>
      <c r="E99" s="290">
        <v>76.3</v>
      </c>
      <c r="F99" s="293">
        <v>35830.7</v>
      </c>
      <c r="G99" s="292">
        <v>4725.2</v>
      </c>
      <c r="H99" s="293">
        <v>16.94</v>
      </c>
      <c r="I99" s="101">
        <f t="shared" si="9"/>
        <v>721258.1000000001</v>
      </c>
      <c r="J99" s="297">
        <v>59690.8</v>
      </c>
      <c r="K99" s="297">
        <v>6217.6</v>
      </c>
      <c r="L99" s="297">
        <v>788.4</v>
      </c>
      <c r="M99" s="297">
        <v>501879.8</v>
      </c>
      <c r="N99" s="295">
        <v>149558.2</v>
      </c>
      <c r="O99" s="297">
        <v>3123.3</v>
      </c>
      <c r="P99" s="49">
        <f>SUM(B$99:B99)</f>
        <v>42891.74</v>
      </c>
      <c r="Q99" s="49">
        <f>SUM(C$99:C99)</f>
        <v>1758.4</v>
      </c>
      <c r="R99" s="49">
        <f>SUM(D$99:D99)</f>
        <v>484.2</v>
      </c>
      <c r="S99" s="49">
        <f>SUM(E$99:E99)</f>
        <v>76.3</v>
      </c>
      <c r="T99" s="49">
        <f>SUM(F$99:F99)</f>
        <v>35830.7</v>
      </c>
      <c r="U99" s="49">
        <f>SUM(G$99:G99)</f>
        <v>4725.2</v>
      </c>
      <c r="V99" s="49">
        <f>SUM(H$99:H99)</f>
        <v>16.94</v>
      </c>
      <c r="W99" s="49">
        <f>SUM(I$99:I99)</f>
        <v>721258.1000000001</v>
      </c>
      <c r="X99" s="49">
        <f>SUM(J$99:J99)</f>
        <v>59690.8</v>
      </c>
      <c r="Y99" s="49">
        <f>SUM(K$99:K99)</f>
        <v>6217.6</v>
      </c>
      <c r="Z99" s="49">
        <f>SUM(L$99:L99)</f>
        <v>788.4</v>
      </c>
      <c r="AA99" s="49">
        <f>SUM(M$99:M99)</f>
        <v>501879.8</v>
      </c>
      <c r="AB99" s="49">
        <f>SUM(N$99:N99)</f>
        <v>149558.2</v>
      </c>
      <c r="AC99" s="49">
        <f>SUM(O$99:O99)</f>
        <v>3123.3</v>
      </c>
      <c r="AD99" s="8">
        <f t="shared" si="10"/>
        <v>0</v>
      </c>
      <c r="AF99" s="20">
        <f t="shared" si="7"/>
        <v>42891.74</v>
      </c>
      <c r="AI99" s="9"/>
    </row>
    <row r="100" spans="1:35" ht="9.75">
      <c r="A100" s="22"/>
      <c r="B100" s="110"/>
      <c r="C100" s="121"/>
      <c r="D100" s="121"/>
      <c r="E100" s="121"/>
      <c r="F100" s="121"/>
      <c r="G100" s="121"/>
      <c r="H100" s="121"/>
      <c r="I100" s="101"/>
      <c r="J100" s="215"/>
      <c r="K100" s="216"/>
      <c r="L100" s="216"/>
      <c r="M100" s="216"/>
      <c r="N100" s="216"/>
      <c r="O100" s="216"/>
      <c r="P100" s="9"/>
      <c r="Q100" s="21"/>
      <c r="R100" s="21"/>
      <c r="S100" s="21"/>
      <c r="T100" s="21"/>
      <c r="U100" s="21"/>
      <c r="AF100" s="20"/>
      <c r="AI100" s="9"/>
    </row>
    <row r="101" spans="1:35" ht="9.75">
      <c r="A101" s="22"/>
      <c r="B101" s="110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"/>
      <c r="Q101" s="21"/>
      <c r="R101" s="21"/>
      <c r="S101" s="21"/>
      <c r="T101" s="21"/>
      <c r="U101" s="21"/>
      <c r="AF101" s="20"/>
      <c r="AI101" s="9"/>
    </row>
    <row r="102" spans="1:35" ht="9.75">
      <c r="A102" s="22"/>
      <c r="B102" s="110"/>
      <c r="C102" s="121"/>
      <c r="D102" s="121"/>
      <c r="E102" s="121"/>
      <c r="F102" s="121"/>
      <c r="G102" s="121"/>
      <c r="H102" s="121"/>
      <c r="I102" s="80"/>
      <c r="K102" s="81"/>
      <c r="L102" s="81"/>
      <c r="M102" s="81"/>
      <c r="N102" s="81"/>
      <c r="O102" s="81"/>
      <c r="P102" s="9"/>
      <c r="Q102" s="21"/>
      <c r="R102" s="21"/>
      <c r="S102" s="21"/>
      <c r="T102" s="21"/>
      <c r="U102" s="21"/>
      <c r="AF102" s="20"/>
      <c r="AI102" s="9"/>
    </row>
    <row r="103" spans="1:35" ht="9.75">
      <c r="A103" s="122"/>
      <c r="B103" s="110"/>
      <c r="C103" s="121"/>
      <c r="D103" s="121"/>
      <c r="E103" s="121"/>
      <c r="F103" s="121"/>
      <c r="G103" s="121"/>
      <c r="H103" s="121"/>
      <c r="I103" s="80"/>
      <c r="K103" s="81"/>
      <c r="L103" s="81"/>
      <c r="M103" s="81"/>
      <c r="N103" s="81"/>
      <c r="O103" s="81"/>
      <c r="P103" s="9"/>
      <c r="Q103" s="21"/>
      <c r="R103" s="21"/>
      <c r="S103" s="21"/>
      <c r="T103" s="21"/>
      <c r="U103" s="21"/>
      <c r="AF103" s="20"/>
      <c r="AI103" s="9"/>
    </row>
    <row r="104" spans="1:35" ht="9.75">
      <c r="A104" s="22"/>
      <c r="B104" s="110"/>
      <c r="C104" s="121"/>
      <c r="D104" s="121"/>
      <c r="E104" s="121"/>
      <c r="F104" s="121"/>
      <c r="G104" s="121"/>
      <c r="H104" s="121"/>
      <c r="I104" s="80"/>
      <c r="K104" s="81"/>
      <c r="L104" s="81"/>
      <c r="M104" s="81"/>
      <c r="N104" s="81"/>
      <c r="O104" s="81"/>
      <c r="P104" s="9"/>
      <c r="Q104" s="21"/>
      <c r="R104" s="21"/>
      <c r="S104" s="21"/>
      <c r="T104" s="21"/>
      <c r="U104" s="21"/>
      <c r="AF104" s="20"/>
      <c r="AI104" s="9"/>
    </row>
    <row r="105" spans="1:35" ht="9.75">
      <c r="A105" s="22"/>
      <c r="B105" s="110"/>
      <c r="C105" s="121"/>
      <c r="D105" s="121"/>
      <c r="E105" s="121"/>
      <c r="F105" s="121"/>
      <c r="G105" s="121"/>
      <c r="H105" s="121"/>
      <c r="I105" s="80"/>
      <c r="K105" s="81"/>
      <c r="L105" s="81"/>
      <c r="M105" s="81"/>
      <c r="N105" s="81"/>
      <c r="O105" s="81"/>
      <c r="P105" s="9"/>
      <c r="Q105" s="21"/>
      <c r="R105" s="21"/>
      <c r="S105" s="21"/>
      <c r="T105" s="21"/>
      <c r="U105" s="21"/>
      <c r="AF105" s="20"/>
      <c r="AI105" s="9"/>
    </row>
    <row r="106" spans="1:35" ht="9.75">
      <c r="A106" s="22"/>
      <c r="B106" s="110"/>
      <c r="C106" s="121"/>
      <c r="D106" s="121"/>
      <c r="E106" s="121"/>
      <c r="F106" s="121"/>
      <c r="G106" s="121"/>
      <c r="H106" s="121"/>
      <c r="I106" s="80"/>
      <c r="K106" s="81"/>
      <c r="L106" s="81"/>
      <c r="M106" s="81"/>
      <c r="N106" s="81"/>
      <c r="O106" s="81"/>
      <c r="P106" s="9"/>
      <c r="Q106" s="21"/>
      <c r="R106" s="21"/>
      <c r="S106" s="21"/>
      <c r="T106" s="21"/>
      <c r="U106" s="21"/>
      <c r="AF106" s="20"/>
      <c r="AI106" s="9"/>
    </row>
    <row r="107" spans="1:35" ht="9.75">
      <c r="A107" s="22"/>
      <c r="B107" s="110"/>
      <c r="C107" s="121"/>
      <c r="D107" s="121"/>
      <c r="E107" s="121"/>
      <c r="F107" s="121"/>
      <c r="G107" s="121"/>
      <c r="H107" s="121"/>
      <c r="I107" s="80"/>
      <c r="K107" s="81"/>
      <c r="L107" s="81"/>
      <c r="M107" s="81"/>
      <c r="N107" s="81"/>
      <c r="O107" s="81"/>
      <c r="P107" s="9"/>
      <c r="Q107" s="21"/>
      <c r="R107" s="21"/>
      <c r="S107" s="21"/>
      <c r="T107" s="21"/>
      <c r="U107" s="21"/>
      <c r="AF107" s="20"/>
      <c r="AI107" s="9"/>
    </row>
    <row r="108" spans="1:35" ht="9.75">
      <c r="A108" s="22"/>
      <c r="B108" s="110"/>
      <c r="C108" s="121"/>
      <c r="D108" s="121"/>
      <c r="E108" s="121"/>
      <c r="F108" s="121"/>
      <c r="G108" s="121"/>
      <c r="H108" s="121"/>
      <c r="I108" s="80"/>
      <c r="K108" s="81"/>
      <c r="L108" s="81"/>
      <c r="M108" s="81"/>
      <c r="N108" s="81"/>
      <c r="O108" s="81"/>
      <c r="P108" s="9"/>
      <c r="Q108" s="21"/>
      <c r="R108" s="21"/>
      <c r="S108" s="21"/>
      <c r="T108" s="21"/>
      <c r="U108" s="21"/>
      <c r="AF108" s="20"/>
      <c r="AI108" s="9"/>
    </row>
    <row r="109" spans="1:35" ht="9.75">
      <c r="A109" s="22"/>
      <c r="B109" s="110"/>
      <c r="C109" s="121"/>
      <c r="D109" s="121"/>
      <c r="E109" s="121"/>
      <c r="F109" s="121"/>
      <c r="G109" s="121"/>
      <c r="H109" s="121"/>
      <c r="I109" s="80"/>
      <c r="K109" s="81"/>
      <c r="L109" s="81"/>
      <c r="M109" s="81"/>
      <c r="N109" s="81"/>
      <c r="O109" s="81"/>
      <c r="P109" s="9"/>
      <c r="Q109" s="21"/>
      <c r="R109" s="21"/>
      <c r="S109" s="21"/>
      <c r="T109" s="21"/>
      <c r="U109" s="21"/>
      <c r="AF109" s="20"/>
      <c r="AI109" s="9"/>
    </row>
    <row r="110" spans="1:35" ht="10.5" thickBot="1">
      <c r="A110" s="22"/>
      <c r="B110" s="110"/>
      <c r="C110" s="121" t="s">
        <v>74</v>
      </c>
      <c r="D110" s="121"/>
      <c r="E110" s="121"/>
      <c r="F110" s="121"/>
      <c r="G110" s="121"/>
      <c r="H110" s="121"/>
      <c r="I110" s="80"/>
      <c r="K110" s="81"/>
      <c r="L110" s="81"/>
      <c r="M110" s="81"/>
      <c r="N110" s="81"/>
      <c r="O110" s="81"/>
      <c r="P110" s="9"/>
      <c r="Q110" s="21"/>
      <c r="R110" s="21"/>
      <c r="S110" s="21"/>
      <c r="T110" s="21"/>
      <c r="U110" s="21"/>
      <c r="AF110" s="20"/>
      <c r="AI110" s="9"/>
    </row>
    <row r="111" spans="1:35" ht="12" thickBot="1">
      <c r="A111" s="22"/>
      <c r="B111" s="110"/>
      <c r="C111" s="282">
        <v>2019</v>
      </c>
      <c r="D111" s="284" t="s">
        <v>53</v>
      </c>
      <c r="E111" s="285"/>
      <c r="F111" s="286"/>
      <c r="G111" s="121"/>
      <c r="H111" s="287">
        <v>2020</v>
      </c>
      <c r="I111" s="284" t="s">
        <v>53</v>
      </c>
      <c r="J111" s="285"/>
      <c r="K111" s="286"/>
      <c r="L111" s="81"/>
      <c r="M111" s="81"/>
      <c r="N111" s="81"/>
      <c r="O111" s="81"/>
      <c r="P111" s="9"/>
      <c r="Q111" s="21"/>
      <c r="R111" s="21"/>
      <c r="S111" s="21"/>
      <c r="T111" s="21"/>
      <c r="U111" s="21"/>
      <c r="AF111" s="20"/>
      <c r="AI111" s="9"/>
    </row>
    <row r="112" spans="1:35" ht="25.5" thickBot="1">
      <c r="A112" s="22"/>
      <c r="B112" s="110"/>
      <c r="C112" s="283"/>
      <c r="D112" s="239" t="s">
        <v>59</v>
      </c>
      <c r="E112" s="239" t="s">
        <v>89</v>
      </c>
      <c r="F112" s="239" t="s">
        <v>60</v>
      </c>
      <c r="G112" s="121"/>
      <c r="H112" s="288"/>
      <c r="I112" s="247" t="s">
        <v>59</v>
      </c>
      <c r="J112" s="247" t="s">
        <v>90</v>
      </c>
      <c r="K112" s="247" t="s">
        <v>60</v>
      </c>
      <c r="L112" s="81"/>
      <c r="M112" s="81"/>
      <c r="N112" s="81"/>
      <c r="O112" s="81"/>
      <c r="P112" s="9"/>
      <c r="Q112" s="21"/>
      <c r="R112" s="21"/>
      <c r="S112" s="21"/>
      <c r="T112" s="21"/>
      <c r="U112" s="21"/>
      <c r="AF112" s="20"/>
      <c r="AI112" s="9"/>
    </row>
    <row r="113" spans="1:35" ht="15" thickBot="1">
      <c r="A113" s="22"/>
      <c r="B113" s="110"/>
      <c r="C113" s="240" t="s">
        <v>28</v>
      </c>
      <c r="D113" s="241" t="s">
        <v>61</v>
      </c>
      <c r="E113" s="120">
        <v>2879.55625</v>
      </c>
      <c r="F113" s="242">
        <v>2.1</v>
      </c>
      <c r="G113" s="122"/>
      <c r="H113" s="248" t="s">
        <v>28</v>
      </c>
      <c r="I113" s="249" t="s">
        <v>75</v>
      </c>
      <c r="J113" s="255">
        <v>3178.15425</v>
      </c>
      <c r="K113" s="250">
        <v>2.12</v>
      </c>
      <c r="L113" s="81"/>
      <c r="M113" s="122"/>
      <c r="N113" s="81"/>
      <c r="O113" s="81"/>
      <c r="P113" s="9"/>
      <c r="Q113" s="21"/>
      <c r="R113" s="21"/>
      <c r="S113" s="21"/>
      <c r="T113" s="21"/>
      <c r="U113" s="21"/>
      <c r="AF113" s="20"/>
      <c r="AI113" s="9"/>
    </row>
    <row r="114" spans="1:35" ht="15" thickBot="1">
      <c r="A114" s="22"/>
      <c r="B114" s="110"/>
      <c r="C114" s="243" t="s">
        <v>29</v>
      </c>
      <c r="D114" s="241" t="s">
        <v>62</v>
      </c>
      <c r="E114" s="120">
        <v>2618.81525</v>
      </c>
      <c r="F114" s="242">
        <v>2.1</v>
      </c>
      <c r="G114" s="122"/>
      <c r="H114" s="251" t="s">
        <v>29</v>
      </c>
      <c r="I114" s="249" t="s">
        <v>76</v>
      </c>
      <c r="J114" s="255">
        <v>2778.84925</v>
      </c>
      <c r="K114" s="250">
        <v>2.12</v>
      </c>
      <c r="L114" s="81"/>
      <c r="M114" s="122"/>
      <c r="N114" s="81"/>
      <c r="O114" s="81"/>
      <c r="P114" s="9"/>
      <c r="Q114" s="21"/>
      <c r="R114" s="21"/>
      <c r="S114" s="21"/>
      <c r="T114" s="21"/>
      <c r="U114" s="21"/>
      <c r="AF114" s="20"/>
      <c r="AI114" s="9"/>
    </row>
    <row r="115" spans="1:35" ht="15" thickBot="1">
      <c r="A115" s="22"/>
      <c r="B115" s="110"/>
      <c r="C115" s="243" t="s">
        <v>30</v>
      </c>
      <c r="D115" s="241" t="s">
        <v>63</v>
      </c>
      <c r="E115" s="120">
        <v>2652.59425</v>
      </c>
      <c r="F115" s="242">
        <v>2.1</v>
      </c>
      <c r="G115" s="122"/>
      <c r="H115" s="251" t="s">
        <v>30</v>
      </c>
      <c r="I115" s="249" t="s">
        <v>77</v>
      </c>
      <c r="J115" s="255">
        <v>3180.87925</v>
      </c>
      <c r="K115" s="250">
        <v>2.13</v>
      </c>
      <c r="L115" s="81"/>
      <c r="M115" s="122"/>
      <c r="N115" s="81"/>
      <c r="O115" s="81"/>
      <c r="P115" s="9"/>
      <c r="Q115" s="21"/>
      <c r="R115" s="21"/>
      <c r="S115" s="21"/>
      <c r="T115" s="21"/>
      <c r="U115" s="21"/>
      <c r="AF115" s="20"/>
      <c r="AI115" s="9"/>
    </row>
    <row r="116" spans="1:35" ht="15" thickBot="1">
      <c r="A116" s="22"/>
      <c r="B116" s="110"/>
      <c r="C116" s="243" t="s">
        <v>31</v>
      </c>
      <c r="D116" s="241" t="s">
        <v>64</v>
      </c>
      <c r="E116" s="120">
        <v>2781.30725</v>
      </c>
      <c r="F116" s="242">
        <v>2.1</v>
      </c>
      <c r="G116" s="122"/>
      <c r="H116" s="251" t="s">
        <v>31</v>
      </c>
      <c r="I116" s="249" t="s">
        <v>78</v>
      </c>
      <c r="J116" s="255">
        <v>2804.08825</v>
      </c>
      <c r="K116" s="250">
        <v>2.13</v>
      </c>
      <c r="L116" s="81"/>
      <c r="M116" s="122"/>
      <c r="N116" s="81"/>
      <c r="O116" s="81"/>
      <c r="P116" s="9"/>
      <c r="Q116" s="21"/>
      <c r="R116" s="21"/>
      <c r="S116" s="21"/>
      <c r="T116" s="21"/>
      <c r="U116" s="21"/>
      <c r="AF116" s="20"/>
      <c r="AI116" s="9"/>
    </row>
    <row r="117" spans="1:35" ht="15" thickBot="1">
      <c r="A117" s="22"/>
      <c r="B117" s="110"/>
      <c r="C117" s="243" t="s">
        <v>32</v>
      </c>
      <c r="D117" s="241" t="s">
        <v>65</v>
      </c>
      <c r="E117" s="120">
        <v>2716.39225</v>
      </c>
      <c r="F117" s="242">
        <v>2.1</v>
      </c>
      <c r="G117" s="122"/>
      <c r="H117" s="251" t="s">
        <v>32</v>
      </c>
      <c r="I117" s="249" t="s">
        <v>79</v>
      </c>
      <c r="J117" s="255">
        <v>3093.18225</v>
      </c>
      <c r="K117" s="250">
        <v>2.12</v>
      </c>
      <c r="L117" s="81"/>
      <c r="M117" s="122"/>
      <c r="N117" s="81"/>
      <c r="O117" s="81"/>
      <c r="P117" s="9"/>
      <c r="Q117" s="21"/>
      <c r="R117" s="21"/>
      <c r="S117" s="21"/>
      <c r="T117" s="21"/>
      <c r="U117" s="21"/>
      <c r="AF117" s="20"/>
      <c r="AI117" s="9"/>
    </row>
    <row r="118" spans="1:35" ht="15" thickBot="1">
      <c r="A118" s="22"/>
      <c r="B118" s="110"/>
      <c r="C118" s="243" t="s">
        <v>33</v>
      </c>
      <c r="D118" s="241" t="s">
        <v>66</v>
      </c>
      <c r="E118" s="120">
        <v>2544.04725</v>
      </c>
      <c r="F118" s="242">
        <v>2.1</v>
      </c>
      <c r="G118" s="122"/>
      <c r="H118" s="251" t="s">
        <v>33</v>
      </c>
      <c r="I118" s="249" t="s">
        <v>80</v>
      </c>
      <c r="J118" s="255">
        <v>3440.68425</v>
      </c>
      <c r="K118" s="250">
        <v>2.12</v>
      </c>
      <c r="L118" s="81"/>
      <c r="M118" s="122"/>
      <c r="N118" s="81"/>
      <c r="O118" s="81"/>
      <c r="P118" s="9"/>
      <c r="Q118" s="21"/>
      <c r="R118" s="21"/>
      <c r="S118" s="21"/>
      <c r="T118" s="21"/>
      <c r="U118" s="21"/>
      <c r="AF118" s="20"/>
      <c r="AI118" s="9"/>
    </row>
    <row r="119" spans="1:35" ht="15" thickBot="1">
      <c r="A119" s="22"/>
      <c r="B119" s="110"/>
      <c r="C119" s="243" t="s">
        <v>34</v>
      </c>
      <c r="D119" s="241" t="s">
        <v>67</v>
      </c>
      <c r="E119" s="120">
        <v>2913.14125</v>
      </c>
      <c r="F119" s="242">
        <v>2.1</v>
      </c>
      <c r="G119" s="122"/>
      <c r="H119" s="251" t="s">
        <v>34</v>
      </c>
      <c r="I119" s="249" t="s">
        <v>81</v>
      </c>
      <c r="J119" s="255">
        <v>3547.89725</v>
      </c>
      <c r="K119" s="250">
        <v>2.13</v>
      </c>
      <c r="L119" s="81"/>
      <c r="M119" s="122"/>
      <c r="N119" s="81"/>
      <c r="O119" s="81"/>
      <c r="P119" s="9"/>
      <c r="Q119" s="21"/>
      <c r="R119" s="21"/>
      <c r="S119" s="21"/>
      <c r="T119" s="21"/>
      <c r="U119" s="21"/>
      <c r="AF119" s="20"/>
      <c r="AI119" s="9"/>
    </row>
    <row r="120" spans="1:35" ht="15" thickBot="1">
      <c r="A120" s="22"/>
      <c r="B120" s="110"/>
      <c r="C120" s="243" t="s">
        <v>35</v>
      </c>
      <c r="D120" s="241" t="s">
        <v>68</v>
      </c>
      <c r="E120" s="120">
        <v>2889.25725</v>
      </c>
      <c r="F120" s="242">
        <v>2.1</v>
      </c>
      <c r="G120" s="122"/>
      <c r="H120" s="251" t="s">
        <v>35</v>
      </c>
      <c r="I120" s="249" t="s">
        <v>82</v>
      </c>
      <c r="J120" s="255">
        <v>3407.85125</v>
      </c>
      <c r="K120" s="250">
        <v>2.12</v>
      </c>
      <c r="L120" s="81"/>
      <c r="M120" s="122"/>
      <c r="N120" s="81"/>
      <c r="O120" s="81"/>
      <c r="P120" s="9"/>
      <c r="Q120" s="21"/>
      <c r="R120" s="21"/>
      <c r="S120" s="21"/>
      <c r="T120" s="21"/>
      <c r="U120" s="21"/>
      <c r="AF120" s="20"/>
      <c r="AI120" s="9"/>
    </row>
    <row r="121" spans="1:35" ht="15" thickBot="1">
      <c r="A121" s="22"/>
      <c r="B121" s="110"/>
      <c r="C121" s="243" t="s">
        <v>36</v>
      </c>
      <c r="D121" s="241" t="s">
        <v>69</v>
      </c>
      <c r="E121" s="120">
        <v>2672.49325</v>
      </c>
      <c r="F121" s="242">
        <v>2.1</v>
      </c>
      <c r="G121" s="122"/>
      <c r="H121" s="251" t="s">
        <v>36</v>
      </c>
      <c r="I121" s="249" t="s">
        <v>83</v>
      </c>
      <c r="J121" s="255">
        <v>3599.53625</v>
      </c>
      <c r="K121" s="250">
        <v>2.12</v>
      </c>
      <c r="L121" s="81"/>
      <c r="M121" s="122"/>
      <c r="N121" s="81"/>
      <c r="O121" s="81"/>
      <c r="P121" s="9"/>
      <c r="Q121" s="21"/>
      <c r="R121" s="21"/>
      <c r="S121" s="21"/>
      <c r="T121" s="21"/>
      <c r="U121" s="21"/>
      <c r="AF121" s="20"/>
      <c r="AI121" s="9"/>
    </row>
    <row r="122" spans="1:35" ht="15" thickBot="1">
      <c r="A122" s="22"/>
      <c r="B122" s="110"/>
      <c r="C122" s="243" t="s">
        <v>37</v>
      </c>
      <c r="D122" s="241" t="s">
        <v>70</v>
      </c>
      <c r="E122" s="120">
        <v>2892.07025</v>
      </c>
      <c r="F122" s="242">
        <v>2.1</v>
      </c>
      <c r="G122" s="122"/>
      <c r="H122" s="251" t="s">
        <v>37</v>
      </c>
      <c r="I122" s="249" t="s">
        <v>84</v>
      </c>
      <c r="J122" s="255">
        <v>3579.11425</v>
      </c>
      <c r="K122" s="250">
        <v>2.12</v>
      </c>
      <c r="L122" s="81"/>
      <c r="M122" s="122"/>
      <c r="N122" s="81"/>
      <c r="O122" s="81"/>
      <c r="P122" s="9"/>
      <c r="Q122" s="21"/>
      <c r="R122" s="21"/>
      <c r="S122" s="21"/>
      <c r="T122" s="21"/>
      <c r="U122" s="21"/>
      <c r="AF122" s="20"/>
      <c r="AI122" s="9"/>
    </row>
    <row r="123" spans="1:35" ht="15" thickBot="1">
      <c r="A123" s="22"/>
      <c r="B123" s="110"/>
      <c r="C123" s="243" t="s">
        <v>38</v>
      </c>
      <c r="D123" s="241" t="s">
        <v>71</v>
      </c>
      <c r="E123" s="120">
        <v>2856.73525</v>
      </c>
      <c r="F123" s="242">
        <v>2.1</v>
      </c>
      <c r="G123" s="122"/>
      <c r="H123" s="251" t="s">
        <v>38</v>
      </c>
      <c r="I123" s="249" t="s">
        <v>85</v>
      </c>
      <c r="J123" s="255">
        <v>3611.71025</v>
      </c>
      <c r="K123" s="250">
        <v>2.15</v>
      </c>
      <c r="L123" s="81"/>
      <c r="M123" s="122"/>
      <c r="N123" s="81"/>
      <c r="O123" s="81"/>
      <c r="P123" s="9"/>
      <c r="Q123" s="21"/>
      <c r="R123" s="21"/>
      <c r="S123" s="21"/>
      <c r="T123" s="21"/>
      <c r="U123" s="21"/>
      <c r="AF123" s="20"/>
      <c r="AI123" s="9"/>
    </row>
    <row r="124" spans="1:35" ht="15" thickBot="1">
      <c r="A124" s="22"/>
      <c r="B124" s="110"/>
      <c r="C124" s="243" t="s">
        <v>39</v>
      </c>
      <c r="D124" s="241" t="s">
        <v>71</v>
      </c>
      <c r="E124" s="120">
        <v>2856.73525</v>
      </c>
      <c r="F124" s="242">
        <v>2.1</v>
      </c>
      <c r="G124" s="122"/>
      <c r="H124" s="251" t="s">
        <v>39</v>
      </c>
      <c r="I124" s="249" t="s">
        <v>86</v>
      </c>
      <c r="J124" s="255">
        <v>3801.73525</v>
      </c>
      <c r="K124" s="250">
        <v>2.15</v>
      </c>
      <c r="L124" s="81"/>
      <c r="M124" s="122"/>
      <c r="N124" s="81"/>
      <c r="O124" s="81"/>
      <c r="P124" s="9"/>
      <c r="Q124" s="21"/>
      <c r="R124" s="21"/>
      <c r="S124" s="21"/>
      <c r="T124" s="21"/>
      <c r="U124" s="21"/>
      <c r="AF124" s="20"/>
      <c r="AI124" s="9"/>
    </row>
    <row r="125" spans="1:35" ht="15.75" thickBot="1">
      <c r="A125" s="22"/>
      <c r="B125" s="110"/>
      <c r="C125" s="244" t="s">
        <v>72</v>
      </c>
      <c r="D125" s="245" t="s">
        <v>73</v>
      </c>
      <c r="E125" s="259">
        <f>+SUM(E113:E124)</f>
        <v>33273.145000000004</v>
      </c>
      <c r="F125" s="246">
        <v>2.1</v>
      </c>
      <c r="G125" s="122"/>
      <c r="H125" s="252" t="s">
        <v>72</v>
      </c>
      <c r="I125" s="253" t="s">
        <v>87</v>
      </c>
      <c r="J125" s="259">
        <f>+SUM(J113:J124)</f>
        <v>40023.682</v>
      </c>
      <c r="K125" s="254">
        <v>2.13</v>
      </c>
      <c r="L125" s="81"/>
      <c r="M125" s="81"/>
      <c r="N125" s="81"/>
      <c r="O125" s="81"/>
      <c r="P125" s="9"/>
      <c r="Q125" s="21"/>
      <c r="R125" s="21"/>
      <c r="S125" s="21"/>
      <c r="T125" s="21"/>
      <c r="U125" s="21"/>
      <c r="AF125" s="20"/>
      <c r="AI125" s="9"/>
    </row>
    <row r="126" spans="1:35" ht="9.75">
      <c r="A126" s="22"/>
      <c r="B126" s="110"/>
      <c r="C126" s="121"/>
      <c r="D126" s="121"/>
      <c r="E126" s="121"/>
      <c r="F126" s="121"/>
      <c r="G126" s="121"/>
      <c r="H126" s="121"/>
      <c r="K126" s="81"/>
      <c r="L126" s="81"/>
      <c r="M126" s="81"/>
      <c r="N126" s="81"/>
      <c r="O126" s="81"/>
      <c r="P126" s="9"/>
      <c r="Q126" s="21"/>
      <c r="R126" s="21"/>
      <c r="S126" s="21"/>
      <c r="T126" s="21"/>
      <c r="U126" s="21"/>
      <c r="AF126" s="20"/>
      <c r="AI126" s="9"/>
    </row>
    <row r="127" spans="1:35" ht="15.75" thickBot="1">
      <c r="A127" s="22"/>
      <c r="B127" s="110"/>
      <c r="C127" s="121"/>
      <c r="D127" s="121"/>
      <c r="F127" s="121"/>
      <c r="G127" s="121"/>
      <c r="H127" s="121"/>
      <c r="J127" s="253" t="s">
        <v>88</v>
      </c>
      <c r="K127" s="81"/>
      <c r="L127" s="81"/>
      <c r="M127" s="81"/>
      <c r="N127" s="81"/>
      <c r="O127" s="81"/>
      <c r="P127" s="9"/>
      <c r="Q127" s="21"/>
      <c r="R127" s="21"/>
      <c r="S127" s="21"/>
      <c r="T127" s="21"/>
      <c r="U127" s="21"/>
      <c r="AF127" s="20"/>
      <c r="AI127" s="9"/>
    </row>
    <row r="128" spans="1:35" ht="9.75">
      <c r="A128" s="22"/>
      <c r="B128" s="110"/>
      <c r="C128" s="121"/>
      <c r="D128" s="120">
        <v>33273145</v>
      </c>
      <c r="E128" s="121"/>
      <c r="F128" s="121"/>
      <c r="G128" s="121"/>
      <c r="H128" s="121"/>
      <c r="K128" s="81"/>
      <c r="L128" s="81"/>
      <c r="M128" s="81"/>
      <c r="N128" s="81"/>
      <c r="O128" s="81"/>
      <c r="P128" s="9"/>
      <c r="Q128" s="21"/>
      <c r="R128" s="21"/>
      <c r="S128" s="21"/>
      <c r="T128" s="21"/>
      <c r="U128" s="21"/>
      <c r="AF128" s="20"/>
      <c r="AI128" s="9"/>
    </row>
    <row r="129" spans="1:35" ht="9.75">
      <c r="A129" s="22"/>
      <c r="B129" s="110"/>
      <c r="C129" s="121"/>
      <c r="D129" s="121"/>
      <c r="E129" s="121"/>
      <c r="F129" s="121"/>
      <c r="G129" s="121"/>
      <c r="H129" s="121"/>
      <c r="K129" s="81"/>
      <c r="L129" s="81"/>
      <c r="M129" s="81"/>
      <c r="N129" s="81"/>
      <c r="O129" s="81"/>
      <c r="P129" s="9"/>
      <c r="Q129" s="21"/>
      <c r="R129" s="21"/>
      <c r="S129" s="21"/>
      <c r="T129" s="21"/>
      <c r="U129" s="21"/>
      <c r="AF129" s="20"/>
      <c r="AI129" s="9"/>
    </row>
    <row r="130" spans="1:35" ht="9.75">
      <c r="A130" s="22"/>
      <c r="B130" s="110"/>
      <c r="C130" s="121"/>
      <c r="D130" s="121"/>
      <c r="E130" s="121"/>
      <c r="F130" s="121"/>
      <c r="G130" s="121"/>
      <c r="H130" s="121"/>
      <c r="K130" s="81"/>
      <c r="L130" s="81"/>
      <c r="M130" s="81"/>
      <c r="N130" s="81"/>
      <c r="O130" s="81"/>
      <c r="P130" s="9"/>
      <c r="Q130" s="21"/>
      <c r="R130" s="21"/>
      <c r="S130" s="21"/>
      <c r="T130" s="21"/>
      <c r="U130" s="21"/>
      <c r="AF130" s="20"/>
      <c r="AI130" s="9"/>
    </row>
  </sheetData>
  <sheetProtection/>
  <mergeCells count="5">
    <mergeCell ref="P1:AC1"/>
    <mergeCell ref="C111:C112"/>
    <mergeCell ref="D111:F111"/>
    <mergeCell ref="H111:H112"/>
    <mergeCell ref="I111:K111"/>
  </mergeCells>
  <hyperlinks>
    <hyperlink ref="AF1" r:id="rId1" display="https://www.mapa.gob.es/es/estadistica/temas/estadisticas-agrarias/ganaderia/encuestas-sacrificio-Ganado/"/>
  </hyperlinks>
  <printOptions/>
  <pageMargins left="0" right="0" top="0.984251968503937" bottom="0.984251968503937" header="0.5118110236220472" footer="0.5118110236220472"/>
  <pageSetup horizontalDpi="2400" verticalDpi="2400" orientation="landscape" paperSize="9" scale="71" r:id="rId2"/>
  <rowBreaks count="2" manualBreakCount="2">
    <brk id="32" max="36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sacrificio de ganado</dc:title>
  <dc:subject/>
  <dc:creator>SERVICIO DE ESTUDIOS Y COYUNTURA</dc:creator>
  <cp:keywords/>
  <dc:description/>
  <cp:lastModifiedBy>INIESTA ANDREU, M. MAR</cp:lastModifiedBy>
  <cp:lastPrinted>2024-04-08T12:48:41Z</cp:lastPrinted>
  <dcterms:created xsi:type="dcterms:W3CDTF">2002-01-28T13:33:41Z</dcterms:created>
  <dcterms:modified xsi:type="dcterms:W3CDTF">2024-04-08T12:57:10Z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