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1.01 - Avance producciones agri" sheetId="1" r:id="rId1"/>
  </sheets>
  <definedNames>
    <definedName name="_xlnm.Print_Area" localSheetId="0">'1.01 - Avance producciones agri'!$A$1:$N$56</definedName>
  </definedNames>
  <calcPr fullCalcOnLoad="1"/>
</workbook>
</file>

<file path=xl/sharedStrings.xml><?xml version="1.0" encoding="utf-8"?>
<sst xmlns="http://schemas.openxmlformats.org/spreadsheetml/2006/main" count="63" uniqueCount="63">
  <si>
    <t>1.1 AVANCES SOBRE PRODUCCIONES AGRÍCOLAS (TM)</t>
  </si>
  <si>
    <t>PRODUCCIONES</t>
  </si>
  <si>
    <t>%</t>
  </si>
  <si>
    <t>CEREALES</t>
  </si>
  <si>
    <t>Tubérculos</t>
  </si>
  <si>
    <t>CULTIVOS INDUSTRIALES</t>
  </si>
  <si>
    <t>Hortalizas</t>
  </si>
  <si>
    <t>CÍTRICOS (2)</t>
  </si>
  <si>
    <t>FRUTALES NO CÍTRICOS</t>
  </si>
  <si>
    <t>VIÑEDOS (2)</t>
  </si>
  <si>
    <t>(1) Aportación a la producción final del subsector agrícola. Media de los años (2012-2014).</t>
  </si>
  <si>
    <t>(2) Datos referidos a campañas iniciadas en ese año y finalizadas en el posterior.</t>
  </si>
  <si>
    <t xml:space="preserve">       Cebada</t>
  </si>
  <si>
    <t xml:space="preserve">       Patata total</t>
  </si>
  <si>
    <t xml:space="preserve">              Patata extratemprana</t>
  </si>
  <si>
    <t xml:space="preserve">              Patata temprana</t>
  </si>
  <si>
    <t xml:space="preserve">              Patata media estación</t>
  </si>
  <si>
    <t xml:space="preserve">              Patata tardía</t>
  </si>
  <si>
    <t xml:space="preserve">       Algodón (2)</t>
  </si>
  <si>
    <t xml:space="preserve">       Batata + Boniato</t>
  </si>
  <si>
    <t xml:space="preserve">       Pimiento para pimentón</t>
  </si>
  <si>
    <t xml:space="preserve">        Lechuga</t>
  </si>
  <si>
    <t xml:space="preserve">        Melón</t>
  </si>
  <si>
    <t xml:space="preserve">        Tomate total</t>
  </si>
  <si>
    <t xml:space="preserve">        Pimiento</t>
  </si>
  <si>
    <t xml:space="preserve">        Alcachofa</t>
  </si>
  <si>
    <t xml:space="preserve">        Naranja</t>
  </si>
  <si>
    <t xml:space="preserve">        Limón</t>
  </si>
  <si>
    <t xml:space="preserve">        Mandarina</t>
  </si>
  <si>
    <t xml:space="preserve">        Albaricoque</t>
  </si>
  <si>
    <t xml:space="preserve">        Melocotón</t>
  </si>
  <si>
    <t xml:space="preserve">        Ciruelo</t>
  </si>
  <si>
    <t>Toneladas</t>
  </si>
  <si>
    <t>APORTA-CIÓN PFA (1)</t>
  </si>
  <si>
    <t>hortalizas</t>
  </si>
  <si>
    <t>frutales no cítricos</t>
  </si>
  <si>
    <t>frutales cítricos</t>
  </si>
  <si>
    <t>total hortalizas + frutales</t>
  </si>
  <si>
    <t>patata</t>
  </si>
  <si>
    <t xml:space="preserve">          Tomate (Enero - Mayo)</t>
  </si>
  <si>
    <t xml:space="preserve">          Tomate (Junio - Septiembre)</t>
  </si>
  <si>
    <t xml:space="preserve">          Tomate (Octubre - Diciembre)</t>
  </si>
  <si>
    <t>2022 (p)</t>
  </si>
  <si>
    <t>% Var. Año anterior</t>
  </si>
  <si>
    <t>% Var. respecto promedio 5 años anteriores</t>
  </si>
  <si>
    <t xml:space="preserve">        Sandía</t>
  </si>
  <si>
    <t>2023 (p)</t>
  </si>
  <si>
    <t>PROMEDIO  2018-2022</t>
  </si>
  <si>
    <t xml:space="preserve">        Coliflor y Brócoli</t>
  </si>
  <si>
    <t xml:space="preserve">       Avena</t>
  </si>
  <si>
    <t xml:space="preserve">       Arroz</t>
  </si>
  <si>
    <t xml:space="preserve">        Cebolla total</t>
  </si>
  <si>
    <t xml:space="preserve">        Uva de mesa </t>
  </si>
  <si>
    <t xml:space="preserve">        Uva para vino</t>
  </si>
  <si>
    <t xml:space="preserve">        Escarolas</t>
  </si>
  <si>
    <t xml:space="preserve">        Espinacas</t>
  </si>
  <si>
    <t xml:space="preserve">        Pepino</t>
  </si>
  <si>
    <t xml:space="preserve">        Calabacín</t>
  </si>
  <si>
    <t xml:space="preserve">        Manzana</t>
  </si>
  <si>
    <t xml:space="preserve">        Pera </t>
  </si>
  <si>
    <t xml:space="preserve">        Cereza y guinda</t>
  </si>
  <si>
    <t xml:space="preserve">        Almendro</t>
  </si>
  <si>
    <t>Fuente: Consejería de Agua, Agricultura, Ganadería y Pesca.  En 2022 y 2023, datos publicados por el Ministerio de Agricultura, Pesca y Alimentación (Avance de diciembre de 2023).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</si>
</sst>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C0A]0.0"/>
    <numFmt numFmtId="173" formatCode="[$-1010C0A]#,#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[$-1010C0A]#,#00.0"/>
    <numFmt numFmtId="180" formatCode="#,##0.0_ ;\-#,##0.0\ "/>
    <numFmt numFmtId="181" formatCode="#,##0_ ;\-#,##0\ "/>
    <numFmt numFmtId="182" formatCode="#,##0.00_ ;\-#,##0.00\ "/>
    <numFmt numFmtId="183" formatCode="#,##0.0_ ;[Red]\-#,##0.0\ "/>
    <numFmt numFmtId="184" formatCode="#,##0_ ;[Red]\-#,##0\ "/>
  </numFmts>
  <fonts count="64">
    <font>
      <sz val="10"/>
      <name val="Arial"/>
      <family val="0"/>
    </font>
    <font>
      <sz val="10"/>
      <color indexed="8"/>
      <name val="Arial"/>
      <family val="2"/>
    </font>
    <font>
      <sz val="11"/>
      <color indexed="49"/>
      <name val="Verdana"/>
      <family val="2"/>
    </font>
    <font>
      <b/>
      <sz val="6.95"/>
      <color indexed="26"/>
      <name val="Verdana"/>
      <family val="2"/>
    </font>
    <font>
      <sz val="6"/>
      <color indexed="8"/>
      <name val="Verdana"/>
      <family val="2"/>
    </font>
    <font>
      <sz val="8"/>
      <color indexed="8"/>
      <name val="Arial"/>
      <family val="2"/>
    </font>
    <font>
      <sz val="8"/>
      <name val="Arial"/>
      <family val="2"/>
    </font>
    <font>
      <sz val="7"/>
      <color indexed="8"/>
      <name val="Verdana"/>
      <family val="2"/>
    </font>
    <font>
      <b/>
      <sz val="7"/>
      <color indexed="8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7"/>
      <color indexed="10"/>
      <name val="Verdana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8"/>
      <color indexed="22"/>
      <name val="Arial"/>
      <family val="2"/>
    </font>
    <font>
      <sz val="8"/>
      <color indexed="22"/>
      <name val="Verdana"/>
      <family val="2"/>
    </font>
    <font>
      <b/>
      <sz val="8"/>
      <color indexed="22"/>
      <name val="Verdana"/>
      <family val="2"/>
    </font>
    <font>
      <sz val="6"/>
      <color indexed="10"/>
      <name val="Verdana"/>
      <family val="2"/>
    </font>
    <font>
      <i/>
      <sz val="8"/>
      <color indexed="22"/>
      <name val="Verdana"/>
      <family val="2"/>
    </font>
    <font>
      <sz val="8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rgb="FFFF0000"/>
      <name val="Verdana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8"/>
      <color theme="2" tint="-0.09996999800205231"/>
      <name val="Arial"/>
      <family val="2"/>
    </font>
    <font>
      <sz val="8"/>
      <color theme="2" tint="-0.09996999800205231"/>
      <name val="Verdana"/>
      <family val="2"/>
    </font>
    <font>
      <b/>
      <sz val="8"/>
      <color theme="2" tint="-0.09996999800205231"/>
      <name val="Verdana"/>
      <family val="2"/>
    </font>
    <font>
      <sz val="6"/>
      <color rgb="FFFF0000"/>
      <name val="Verdana"/>
      <family val="2"/>
    </font>
    <font>
      <i/>
      <sz val="8"/>
      <color theme="2" tint="-0.09996999800205231"/>
      <name val="Verdana"/>
      <family val="2"/>
    </font>
    <font>
      <b/>
      <sz val="7"/>
      <color theme="1"/>
      <name val="Verdana"/>
      <family val="2"/>
    </font>
    <font>
      <sz val="8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thin"/>
    </border>
    <border>
      <left style="medium">
        <color indexed="26"/>
      </left>
      <right style="medium">
        <color indexed="26"/>
      </right>
      <top style="medium">
        <color indexed="26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26"/>
      </left>
      <right style="medium">
        <color indexed="26"/>
      </right>
      <top>
        <color indexed="63"/>
      </top>
      <bottom style="medium">
        <color indexed="26"/>
      </bottom>
    </border>
    <border>
      <left>
        <color indexed="63"/>
      </left>
      <right>
        <color indexed="63"/>
      </right>
      <top style="medium">
        <color indexed="26"/>
      </top>
      <bottom style="thin"/>
    </border>
    <border>
      <left style="medium">
        <color indexed="26"/>
      </left>
      <right>
        <color indexed="63"/>
      </right>
      <top style="medium">
        <color indexed="26"/>
      </top>
      <bottom>
        <color indexed="63"/>
      </bottom>
    </border>
    <border>
      <left>
        <color indexed="63"/>
      </left>
      <right style="medium">
        <color indexed="26"/>
      </right>
      <top style="medium">
        <color indexed="26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26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105">
    <xf numFmtId="0" fontId="0" fillId="0" borderId="0" xfId="0" applyAlignment="1">
      <alignment wrapText="1"/>
    </xf>
    <xf numFmtId="0" fontId="1" fillId="33" borderId="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5" fillId="33" borderId="0" xfId="0" applyFont="1" applyFill="1" applyBorder="1" applyAlignment="1">
      <alignment vertical="top"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wrapText="1"/>
    </xf>
    <xf numFmtId="173" fontId="4" fillId="33" borderId="0" xfId="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173" fontId="4" fillId="33" borderId="10" xfId="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wrapText="1"/>
    </xf>
    <xf numFmtId="173" fontId="7" fillId="33" borderId="0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wrapText="1"/>
    </xf>
    <xf numFmtId="173" fontId="8" fillId="33" borderId="0" xfId="0" applyNumberFormat="1" applyFont="1" applyFill="1" applyBorder="1" applyAlignment="1">
      <alignment horizontal="right" vertical="center" wrapText="1"/>
    </xf>
    <xf numFmtId="0" fontId="7" fillId="33" borderId="0" xfId="0" applyFont="1" applyFill="1" applyAlignment="1">
      <alignment wrapText="1"/>
    </xf>
    <xf numFmtId="0" fontId="7" fillId="33" borderId="0" xfId="0" applyFont="1" applyFill="1" applyBorder="1" applyAlignment="1">
      <alignment horizontal="center" wrapText="1"/>
    </xf>
    <xf numFmtId="0" fontId="7" fillId="33" borderId="0" xfId="0" applyFont="1" applyFill="1" applyAlignment="1">
      <alignment horizontal="center" wrapText="1"/>
    </xf>
    <xf numFmtId="180" fontId="7" fillId="33" borderId="0" xfId="0" applyNumberFormat="1" applyFont="1" applyFill="1" applyAlignment="1">
      <alignment horizontal="right" wrapText="1"/>
    </xf>
    <xf numFmtId="180" fontId="9" fillId="0" borderId="0" xfId="0" applyNumberFormat="1" applyFont="1" applyBorder="1" applyAlignment="1">
      <alignment wrapText="1"/>
    </xf>
    <xf numFmtId="0" fontId="8" fillId="33" borderId="11" xfId="0" applyFont="1" applyFill="1" applyBorder="1" applyAlignment="1">
      <alignment wrapText="1"/>
    </xf>
    <xf numFmtId="172" fontId="8" fillId="33" borderId="11" xfId="0" applyNumberFormat="1" applyFont="1" applyFill="1" applyBorder="1" applyAlignment="1">
      <alignment horizontal="center" wrapText="1"/>
    </xf>
    <xf numFmtId="173" fontId="8" fillId="33" borderId="11" xfId="0" applyNumberFormat="1" applyFont="1" applyFill="1" applyBorder="1" applyAlignment="1">
      <alignment wrapText="1"/>
    </xf>
    <xf numFmtId="180" fontId="8" fillId="33" borderId="11" xfId="0" applyNumberFormat="1" applyFont="1" applyFill="1" applyBorder="1" applyAlignment="1">
      <alignment horizontal="left" wrapText="1"/>
    </xf>
    <xf numFmtId="180" fontId="8" fillId="33" borderId="0" xfId="0" applyNumberFormat="1" applyFont="1" applyFill="1" applyBorder="1" applyAlignment="1">
      <alignment horizontal="left" wrapText="1"/>
    </xf>
    <xf numFmtId="0" fontId="7" fillId="33" borderId="11" xfId="0" applyFont="1" applyFill="1" applyBorder="1" applyAlignment="1">
      <alignment wrapText="1"/>
    </xf>
    <xf numFmtId="172" fontId="7" fillId="33" borderId="11" xfId="0" applyNumberFormat="1" applyFont="1" applyFill="1" applyBorder="1" applyAlignment="1">
      <alignment horizontal="center" wrapText="1"/>
    </xf>
    <xf numFmtId="173" fontId="7" fillId="33" borderId="11" xfId="0" applyNumberFormat="1" applyFont="1" applyFill="1" applyBorder="1" applyAlignment="1">
      <alignment wrapText="1"/>
    </xf>
    <xf numFmtId="180" fontId="7" fillId="33" borderId="11" xfId="0" applyNumberFormat="1" applyFont="1" applyFill="1" applyBorder="1" applyAlignment="1">
      <alignment horizontal="right" wrapText="1"/>
    </xf>
    <xf numFmtId="0" fontId="7" fillId="33" borderId="12" xfId="0" applyFont="1" applyFill="1" applyBorder="1" applyAlignment="1">
      <alignment wrapText="1"/>
    </xf>
    <xf numFmtId="172" fontId="7" fillId="33" borderId="12" xfId="0" applyNumberFormat="1" applyFont="1" applyFill="1" applyBorder="1" applyAlignment="1">
      <alignment horizontal="center" wrapText="1"/>
    </xf>
    <xf numFmtId="180" fontId="54" fillId="33" borderId="11" xfId="0" applyNumberFormat="1" applyFont="1" applyFill="1" applyBorder="1" applyAlignment="1">
      <alignment horizontal="right" wrapText="1"/>
    </xf>
    <xf numFmtId="173" fontId="54" fillId="33" borderId="0" xfId="0" applyNumberFormat="1" applyFont="1" applyFill="1" applyBorder="1" applyAlignment="1">
      <alignment horizontal="right" vertical="center" wrapText="1"/>
    </xf>
    <xf numFmtId="0" fontId="54" fillId="0" borderId="0" xfId="0" applyFont="1" applyBorder="1" applyAlignment="1">
      <alignment wrapText="1"/>
    </xf>
    <xf numFmtId="0" fontId="54" fillId="0" borderId="0" xfId="0" applyFont="1" applyAlignment="1">
      <alignment wrapText="1"/>
    </xf>
    <xf numFmtId="180" fontId="7" fillId="34" borderId="11" xfId="0" applyNumberFormat="1" applyFont="1" applyFill="1" applyBorder="1" applyAlignment="1">
      <alignment horizontal="right" wrapText="1"/>
    </xf>
    <xf numFmtId="181" fontId="7" fillId="33" borderId="11" xfId="0" applyNumberFormat="1" applyFont="1" applyFill="1" applyBorder="1" applyAlignment="1">
      <alignment horizontal="right" wrapText="1"/>
    </xf>
    <xf numFmtId="180" fontId="7" fillId="33" borderId="11" xfId="0" applyNumberFormat="1" applyFont="1" applyFill="1" applyBorder="1" applyAlignment="1">
      <alignment horizontal="left" wrapText="1"/>
    </xf>
    <xf numFmtId="0" fontId="0" fillId="0" borderId="0" xfId="0" applyFont="1" applyAlignment="1">
      <alignment wrapText="1"/>
    </xf>
    <xf numFmtId="173" fontId="0" fillId="0" borderId="0" xfId="0" applyNumberFormat="1" applyAlignment="1">
      <alignment wrapText="1"/>
    </xf>
    <xf numFmtId="0" fontId="55" fillId="0" borderId="0" xfId="0" applyFont="1" applyAlignment="1">
      <alignment wrapText="1"/>
    </xf>
    <xf numFmtId="0" fontId="55" fillId="0" borderId="0" xfId="0" applyFont="1" applyAlignment="1">
      <alignment horizontal="center" wrapText="1"/>
    </xf>
    <xf numFmtId="0" fontId="56" fillId="0" borderId="0" xfId="0" applyFont="1" applyAlignment="1">
      <alignment wrapText="1"/>
    </xf>
    <xf numFmtId="173" fontId="56" fillId="0" borderId="0" xfId="0" applyNumberFormat="1" applyFont="1" applyAlignment="1">
      <alignment wrapText="1"/>
    </xf>
    <xf numFmtId="180" fontId="7" fillId="35" borderId="11" xfId="0" applyNumberFormat="1" applyFont="1" applyFill="1" applyBorder="1" applyAlignment="1">
      <alignment horizontal="right" wrapText="1"/>
    </xf>
    <xf numFmtId="172" fontId="9" fillId="35" borderId="11" xfId="0" applyNumberFormat="1" applyFont="1" applyFill="1" applyBorder="1" applyAlignment="1">
      <alignment horizontal="center" wrapText="1"/>
    </xf>
    <xf numFmtId="173" fontId="9" fillId="35" borderId="11" xfId="0" applyNumberFormat="1" applyFont="1" applyFill="1" applyBorder="1" applyAlignment="1">
      <alignment wrapText="1"/>
    </xf>
    <xf numFmtId="0" fontId="1" fillId="35" borderId="0" xfId="0" applyFont="1" applyFill="1" applyBorder="1" applyAlignment="1">
      <alignment vertical="top" wrapText="1"/>
    </xf>
    <xf numFmtId="173" fontId="7" fillId="35" borderId="11" xfId="0" applyNumberFormat="1" applyFont="1" applyFill="1" applyBorder="1" applyAlignment="1">
      <alignment wrapText="1"/>
    </xf>
    <xf numFmtId="173" fontId="7" fillId="35" borderId="12" xfId="0" applyNumberFormat="1" applyFont="1" applyFill="1" applyBorder="1" applyAlignment="1">
      <alignment wrapText="1"/>
    </xf>
    <xf numFmtId="173" fontId="4" fillId="35" borderId="10" xfId="0" applyNumberFormat="1" applyFont="1" applyFill="1" applyBorder="1" applyAlignment="1">
      <alignment vertical="center" wrapText="1"/>
    </xf>
    <xf numFmtId="181" fontId="7" fillId="35" borderId="11" xfId="0" applyNumberFormat="1" applyFont="1" applyFill="1" applyBorder="1" applyAlignment="1">
      <alignment horizontal="right" wrapText="1"/>
    </xf>
    <xf numFmtId="173" fontId="56" fillId="35" borderId="0" xfId="0" applyNumberFormat="1" applyFont="1" applyFill="1" applyAlignment="1">
      <alignment wrapText="1"/>
    </xf>
    <xf numFmtId="0" fontId="0" fillId="35" borderId="0" xfId="0" applyFill="1" applyAlignment="1">
      <alignment wrapText="1"/>
    </xf>
    <xf numFmtId="173" fontId="0" fillId="35" borderId="0" xfId="0" applyNumberFormat="1" applyFill="1" applyAlignment="1">
      <alignment wrapText="1"/>
    </xf>
    <xf numFmtId="0" fontId="57" fillId="0" borderId="0" xfId="0" applyFont="1" applyBorder="1" applyAlignment="1">
      <alignment wrapText="1"/>
    </xf>
    <xf numFmtId="173" fontId="58" fillId="33" borderId="0" xfId="0" applyNumberFormat="1" applyFont="1" applyFill="1" applyBorder="1" applyAlignment="1">
      <alignment horizontal="right" vertical="center" wrapText="1"/>
    </xf>
    <xf numFmtId="173" fontId="59" fillId="33" borderId="0" xfId="0" applyNumberFormat="1" applyFont="1" applyFill="1" applyBorder="1" applyAlignment="1">
      <alignment horizontal="right" vertical="center" wrapText="1"/>
    </xf>
    <xf numFmtId="183" fontId="58" fillId="33" borderId="0" xfId="0" applyNumberFormat="1" applyFont="1" applyFill="1" applyBorder="1" applyAlignment="1">
      <alignment horizontal="right" vertical="center" wrapText="1"/>
    </xf>
    <xf numFmtId="180" fontId="4" fillId="33" borderId="0" xfId="0" applyNumberFormat="1" applyFont="1" applyFill="1" applyBorder="1" applyAlignment="1">
      <alignment horizontal="right" vertical="center" wrapText="1" indent="1"/>
    </xf>
    <xf numFmtId="173" fontId="9" fillId="33" borderId="11" xfId="0" applyNumberFormat="1" applyFont="1" applyFill="1" applyBorder="1" applyAlignment="1">
      <alignment wrapText="1"/>
    </xf>
    <xf numFmtId="173" fontId="9" fillId="33" borderId="12" xfId="0" applyNumberFormat="1" applyFont="1" applyFill="1" applyBorder="1" applyAlignment="1">
      <alignment wrapText="1"/>
    </xf>
    <xf numFmtId="0" fontId="55" fillId="33" borderId="0" xfId="0" applyFont="1" applyFill="1" applyBorder="1" applyAlignment="1">
      <alignment vertical="top" wrapText="1"/>
    </xf>
    <xf numFmtId="173" fontId="54" fillId="33" borderId="11" xfId="0" applyNumberFormat="1" applyFont="1" applyFill="1" applyBorder="1" applyAlignment="1">
      <alignment wrapText="1"/>
    </xf>
    <xf numFmtId="173" fontId="60" fillId="33" borderId="0" xfId="0" applyNumberFormat="1" applyFont="1" applyFill="1" applyBorder="1" applyAlignment="1">
      <alignment vertical="center" wrapText="1"/>
    </xf>
    <xf numFmtId="181" fontId="54" fillId="33" borderId="11" xfId="0" applyNumberFormat="1" applyFont="1" applyFill="1" applyBorder="1" applyAlignment="1">
      <alignment horizontal="right" wrapText="1"/>
    </xf>
    <xf numFmtId="173" fontId="55" fillId="0" borderId="0" xfId="0" applyNumberFormat="1" applyFont="1" applyAlignment="1">
      <alignment wrapText="1"/>
    </xf>
    <xf numFmtId="173" fontId="10" fillId="33" borderId="11" xfId="0" applyNumberFormat="1" applyFont="1" applyFill="1" applyBorder="1" applyAlignment="1">
      <alignment wrapText="1"/>
    </xf>
    <xf numFmtId="173" fontId="10" fillId="35" borderId="11" xfId="0" applyNumberFormat="1" applyFont="1" applyFill="1" applyBorder="1" applyAlignment="1">
      <alignment wrapText="1"/>
    </xf>
    <xf numFmtId="173" fontId="9" fillId="35" borderId="12" xfId="0" applyNumberFormat="1" applyFont="1" applyFill="1" applyBorder="1" applyAlignment="1">
      <alignment wrapText="1"/>
    </xf>
    <xf numFmtId="0" fontId="54" fillId="33" borderId="0" xfId="0" applyFont="1" applyFill="1" applyBorder="1" applyAlignment="1">
      <alignment horizontal="center" wrapText="1"/>
    </xf>
    <xf numFmtId="0" fontId="3" fillId="36" borderId="13" xfId="0" applyFont="1" applyFill="1" applyBorder="1" applyAlignment="1">
      <alignment horizontal="center" vertical="center" wrapText="1"/>
    </xf>
    <xf numFmtId="180" fontId="7" fillId="33" borderId="14" xfId="0" applyNumberFormat="1" applyFont="1" applyFill="1" applyBorder="1" applyAlignment="1">
      <alignment horizontal="right" wrapText="1"/>
    </xf>
    <xf numFmtId="184" fontId="61" fillId="33" borderId="0" xfId="0" applyNumberFormat="1" applyFont="1" applyFill="1" applyBorder="1" applyAlignment="1">
      <alignment horizontal="right" vertical="center" wrapText="1"/>
    </xf>
    <xf numFmtId="178" fontId="0" fillId="0" borderId="0" xfId="0" applyNumberFormat="1" applyAlignment="1">
      <alignment horizontal="center" wrapText="1"/>
    </xf>
    <xf numFmtId="180" fontId="7" fillId="33" borderId="11" xfId="0" applyNumberFormat="1" applyFont="1" applyFill="1" applyBorder="1" applyAlignment="1">
      <alignment horizontal="right" wrapText="1" indent="1"/>
    </xf>
    <xf numFmtId="180" fontId="7" fillId="33" borderId="12" xfId="0" applyNumberFormat="1" applyFont="1" applyFill="1" applyBorder="1" applyAlignment="1">
      <alignment horizontal="right" wrapText="1" indent="1"/>
    </xf>
    <xf numFmtId="173" fontId="54" fillId="33" borderId="0" xfId="0" applyNumberFormat="1" applyFont="1" applyFill="1" applyBorder="1" applyAlignment="1">
      <alignment wrapText="1"/>
    </xf>
    <xf numFmtId="0" fontId="7" fillId="33" borderId="15" xfId="0" applyFont="1" applyFill="1" applyBorder="1" applyAlignment="1">
      <alignment wrapText="1"/>
    </xf>
    <xf numFmtId="173" fontId="7" fillId="33" borderId="15" xfId="0" applyNumberFormat="1" applyFont="1" applyFill="1" applyBorder="1" applyAlignment="1">
      <alignment wrapText="1"/>
    </xf>
    <xf numFmtId="173" fontId="7" fillId="35" borderId="15" xfId="0" applyNumberFormat="1" applyFont="1" applyFill="1" applyBorder="1" applyAlignment="1">
      <alignment wrapText="1"/>
    </xf>
    <xf numFmtId="173" fontId="54" fillId="33" borderId="15" xfId="0" applyNumberFormat="1" applyFont="1" applyFill="1" applyBorder="1" applyAlignment="1">
      <alignment wrapText="1"/>
    </xf>
    <xf numFmtId="173" fontId="62" fillId="33" borderId="11" xfId="0" applyNumberFormat="1" applyFont="1" applyFill="1" applyBorder="1" applyAlignment="1">
      <alignment wrapText="1"/>
    </xf>
    <xf numFmtId="173" fontId="62" fillId="35" borderId="11" xfId="0" applyNumberFormat="1" applyFont="1" applyFill="1" applyBorder="1" applyAlignment="1">
      <alignment wrapText="1"/>
    </xf>
    <xf numFmtId="173" fontId="7" fillId="35" borderId="0" xfId="0" applyNumberFormat="1" applyFont="1" applyFill="1" applyBorder="1" applyAlignment="1">
      <alignment horizontal="right" vertical="center" wrapText="1"/>
    </xf>
    <xf numFmtId="0" fontId="9" fillId="35" borderId="0" xfId="0" applyFont="1" applyFill="1" applyAlignment="1">
      <alignment wrapText="1"/>
    </xf>
    <xf numFmtId="0" fontId="9" fillId="35" borderId="0" xfId="0" applyFont="1" applyFill="1" applyBorder="1" applyAlignment="1">
      <alignment wrapText="1"/>
    </xf>
    <xf numFmtId="172" fontId="54" fillId="33" borderId="11" xfId="0" applyNumberFormat="1" applyFont="1" applyFill="1" applyBorder="1" applyAlignment="1">
      <alignment horizontal="center" wrapText="1"/>
    </xf>
    <xf numFmtId="183" fontId="63" fillId="33" borderId="0" xfId="0" applyNumberFormat="1" applyFont="1" applyFill="1" applyBorder="1" applyAlignment="1">
      <alignment horizontal="right" vertical="center" wrapText="1"/>
    </xf>
    <xf numFmtId="180" fontId="9" fillId="33" borderId="11" xfId="0" applyNumberFormat="1" applyFont="1" applyFill="1" applyBorder="1" applyAlignment="1">
      <alignment horizontal="right" wrapText="1" indent="1"/>
    </xf>
    <xf numFmtId="0" fontId="9" fillId="33" borderId="11" xfId="0" applyFont="1" applyFill="1" applyBorder="1" applyAlignment="1">
      <alignment wrapText="1"/>
    </xf>
    <xf numFmtId="180" fontId="8" fillId="33" borderId="11" xfId="0" applyNumberFormat="1" applyFont="1" applyFill="1" applyBorder="1" applyAlignment="1">
      <alignment horizontal="right" wrapText="1" indent="1"/>
    </xf>
    <xf numFmtId="0" fontId="7" fillId="33" borderId="11" xfId="0" applyFont="1" applyFill="1" applyBorder="1" applyAlignment="1">
      <alignment horizontal="left" wrapText="1"/>
    </xf>
    <xf numFmtId="0" fontId="3" fillId="36" borderId="13" xfId="0" applyFont="1" applyFill="1" applyBorder="1" applyAlignment="1">
      <alignment horizontal="center" vertical="center" wrapText="1"/>
    </xf>
    <xf numFmtId="0" fontId="3" fillId="36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180" fontId="9" fillId="33" borderId="20" xfId="0" applyNumberFormat="1" applyFont="1" applyFill="1" applyBorder="1" applyAlignment="1">
      <alignment horizontal="left" wrapText="1"/>
    </xf>
    <xf numFmtId="180" fontId="9" fillId="33" borderId="15" xfId="0" applyNumberFormat="1" applyFont="1" applyFill="1" applyBorder="1" applyAlignment="1">
      <alignment horizontal="left" wrapText="1"/>
    </xf>
    <xf numFmtId="171" fontId="2" fillId="33" borderId="0" xfId="47" applyFont="1" applyFill="1" applyBorder="1" applyAlignment="1">
      <alignment wrapText="1"/>
    </xf>
    <xf numFmtId="0" fontId="7" fillId="33" borderId="0" xfId="0" applyFont="1" applyFill="1" applyBorder="1" applyAlignment="1">
      <alignment vertical="top" wrapText="1"/>
    </xf>
    <xf numFmtId="0" fontId="3" fillId="36" borderId="0" xfId="0" applyFont="1" applyFill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outlinePr summaryBelow="0" summaryRight="0"/>
    <pageSetUpPr fitToPage="1"/>
  </sheetPr>
  <dimension ref="B1:V68"/>
  <sheetViews>
    <sheetView showGridLines="0" tabSelected="1" zoomScale="115" zoomScaleNormal="115" zoomScaleSheetLayoutView="130" workbookViewId="0" topLeftCell="A1">
      <selection activeCell="U40" sqref="U40"/>
    </sheetView>
  </sheetViews>
  <sheetFormatPr defaultColWidth="15.7109375" defaultRowHeight="12.75"/>
  <cols>
    <col min="1" max="1" width="2.00390625" style="0" customWidth="1"/>
    <col min="2" max="2" width="25.57421875" style="0" customWidth="1"/>
    <col min="3" max="3" width="8.28125" style="3" customWidth="1"/>
    <col min="4" max="4" width="9.28125" style="0" customWidth="1"/>
    <col min="5" max="5" width="0.13671875" style="0" hidden="1" customWidth="1"/>
    <col min="6" max="6" width="8.7109375" style="0" hidden="1" customWidth="1"/>
    <col min="7" max="7" width="8.8515625" style="0" customWidth="1"/>
    <col min="8" max="8" width="9.140625" style="53" customWidth="1"/>
    <col min="9" max="9" width="8.57421875" style="40" customWidth="1"/>
    <col min="10" max="10" width="8.7109375" style="40" customWidth="1"/>
    <col min="11" max="11" width="9.00390625" style="40" customWidth="1"/>
    <col min="12" max="12" width="7.421875" style="40" customWidth="1"/>
    <col min="13" max="13" width="8.28125" style="0" customWidth="1"/>
    <col min="14" max="14" width="9.140625" style="6" customWidth="1"/>
    <col min="15" max="15" width="0.13671875" style="55" customWidth="1"/>
    <col min="16" max="16" width="0.85546875" style="5" customWidth="1"/>
    <col min="17" max="17" width="11.00390625" style="5" customWidth="1"/>
    <col min="18" max="18" width="7.8515625" style="5" customWidth="1"/>
    <col min="19" max="19" width="10.57421875" style="5" customWidth="1"/>
    <col min="20" max="20" width="5.7109375" style="0" bestFit="1" customWidth="1"/>
    <col min="21" max="238" width="15.7109375" style="0" customWidth="1"/>
  </cols>
  <sheetData>
    <row r="1" spans="2:14" ht="21" customHeight="1">
      <c r="B1" s="1"/>
      <c r="C1" s="2"/>
      <c r="D1" s="1"/>
      <c r="E1" s="1"/>
      <c r="F1" s="1"/>
      <c r="G1" s="1"/>
      <c r="H1" s="47"/>
      <c r="I1" s="62"/>
      <c r="J1" s="62"/>
      <c r="K1" s="62"/>
      <c r="L1" s="62"/>
      <c r="M1" s="1"/>
      <c r="N1" s="4"/>
    </row>
    <row r="2" spans="2:14" ht="33" customHeight="1" thickBot="1">
      <c r="B2" s="100" t="s">
        <v>0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4"/>
    </row>
    <row r="3" spans="2:14" ht="19.5" customHeight="1" thickBot="1">
      <c r="B3" s="102" t="s">
        <v>1</v>
      </c>
      <c r="C3" s="93" t="s">
        <v>33</v>
      </c>
      <c r="D3" s="93" t="s">
        <v>47</v>
      </c>
      <c r="E3" s="93">
        <v>2016</v>
      </c>
      <c r="F3" s="93">
        <v>2017</v>
      </c>
      <c r="G3" s="93">
        <v>2018</v>
      </c>
      <c r="H3" s="93">
        <v>2019</v>
      </c>
      <c r="I3" s="93">
        <v>2020</v>
      </c>
      <c r="J3" s="93">
        <v>2021</v>
      </c>
      <c r="K3" s="93" t="s">
        <v>42</v>
      </c>
      <c r="L3" s="93" t="s">
        <v>46</v>
      </c>
      <c r="M3" s="96">
        <v>2023</v>
      </c>
      <c r="N3" s="97"/>
    </row>
    <row r="4" spans="2:14" ht="48" customHeight="1" thickBot="1">
      <c r="B4" s="103"/>
      <c r="C4" s="94"/>
      <c r="D4" s="94"/>
      <c r="E4" s="94"/>
      <c r="F4" s="94"/>
      <c r="G4" s="94"/>
      <c r="H4" s="94"/>
      <c r="I4" s="94"/>
      <c r="J4" s="94"/>
      <c r="K4" s="94"/>
      <c r="L4" s="94"/>
      <c r="M4" s="71" t="s">
        <v>43</v>
      </c>
      <c r="N4" s="71" t="s">
        <v>44</v>
      </c>
    </row>
    <row r="5" spans="2:19" s="13" customFormat="1" ht="12.75" customHeight="1">
      <c r="B5" s="15"/>
      <c r="C5" s="16" t="s">
        <v>2</v>
      </c>
      <c r="D5" s="95" t="s">
        <v>32</v>
      </c>
      <c r="E5" s="95"/>
      <c r="F5" s="95"/>
      <c r="G5" s="95"/>
      <c r="H5" s="95"/>
      <c r="I5" s="95"/>
      <c r="J5" s="95"/>
      <c r="K5" s="95"/>
      <c r="L5" s="95"/>
      <c r="M5" s="70"/>
      <c r="N5" s="70"/>
      <c r="O5" s="56"/>
      <c r="P5" s="12"/>
      <c r="Q5" s="12"/>
      <c r="R5" s="12"/>
      <c r="S5" s="11"/>
    </row>
    <row r="6" spans="2:19" s="13" customFormat="1" ht="12.75" customHeight="1" thickBot="1">
      <c r="B6" s="15"/>
      <c r="C6" s="17"/>
      <c r="D6" s="78"/>
      <c r="E6" s="78"/>
      <c r="F6" s="79"/>
      <c r="G6" s="79"/>
      <c r="H6" s="80"/>
      <c r="I6" s="81"/>
      <c r="J6" s="81"/>
      <c r="K6" s="81"/>
      <c r="L6" s="77"/>
      <c r="M6" s="18"/>
      <c r="N6" s="19"/>
      <c r="O6" s="56"/>
      <c r="P6" s="12"/>
      <c r="Q6" s="12"/>
      <c r="R6" s="12"/>
      <c r="S6" s="11"/>
    </row>
    <row r="7" spans="2:19" s="13" customFormat="1" ht="12.75" customHeight="1" thickBot="1">
      <c r="B7" s="20" t="s">
        <v>3</v>
      </c>
      <c r="C7" s="21">
        <v>1.8</v>
      </c>
      <c r="D7" s="22">
        <f>+AVERAGE(G7:K7)</f>
        <v>97058</v>
      </c>
      <c r="E7" s="22">
        <v>53653</v>
      </c>
      <c r="F7" s="22">
        <v>56895</v>
      </c>
      <c r="G7" s="22">
        <v>63235</v>
      </c>
      <c r="H7" s="68">
        <v>72160</v>
      </c>
      <c r="I7" s="67">
        <v>139785</v>
      </c>
      <c r="J7" s="67">
        <v>95870</v>
      </c>
      <c r="K7" s="67">
        <v>114240</v>
      </c>
      <c r="L7" s="67"/>
      <c r="M7" s="23"/>
      <c r="N7" s="24"/>
      <c r="O7" s="57"/>
      <c r="P7" s="14"/>
      <c r="Q7" s="14"/>
      <c r="R7" s="14"/>
      <c r="S7" s="11"/>
    </row>
    <row r="8" spans="2:19" s="13" customFormat="1" ht="12.75" customHeight="1" thickBot="1">
      <c r="B8" s="25" t="s">
        <v>12</v>
      </c>
      <c r="C8" s="26">
        <v>0.7</v>
      </c>
      <c r="D8" s="27">
        <f>+AVERAGE(G8:K8)</f>
        <v>47446.2</v>
      </c>
      <c r="E8" s="27">
        <v>23706</v>
      </c>
      <c r="F8" s="27">
        <v>24965</v>
      </c>
      <c r="G8" s="27">
        <v>28152</v>
      </c>
      <c r="H8" s="46">
        <v>32714</v>
      </c>
      <c r="I8" s="60">
        <v>72607</v>
      </c>
      <c r="J8" s="60">
        <v>46110</v>
      </c>
      <c r="K8" s="46">
        <v>57648</v>
      </c>
      <c r="L8" s="46">
        <v>16100</v>
      </c>
      <c r="M8" s="75">
        <f aca="true" t="shared" si="0" ref="M8:M16">+((L8/K8)-1)*100</f>
        <v>-72.07188454066056</v>
      </c>
      <c r="N8" s="75">
        <f aca="true" t="shared" si="1" ref="N8:N16">+((L8/D8)-1)*100</f>
        <v>-66.06682937727363</v>
      </c>
      <c r="O8" s="58"/>
      <c r="P8" s="12"/>
      <c r="Q8" s="12"/>
      <c r="R8" s="12"/>
      <c r="S8" s="11"/>
    </row>
    <row r="9" spans="2:19" s="13" customFormat="1" ht="12.75" customHeight="1" thickBot="1">
      <c r="B9" s="90" t="s">
        <v>49</v>
      </c>
      <c r="C9" s="26"/>
      <c r="D9" s="27">
        <f>+AVERAGE(G9:K9)</f>
        <v>25789.8</v>
      </c>
      <c r="E9" s="27">
        <v>15570</v>
      </c>
      <c r="F9" s="27">
        <v>17453</v>
      </c>
      <c r="G9" s="27">
        <v>20936</v>
      </c>
      <c r="H9" s="46">
        <v>21778</v>
      </c>
      <c r="I9" s="60">
        <v>35043</v>
      </c>
      <c r="J9" s="60">
        <v>23960</v>
      </c>
      <c r="K9" s="46">
        <v>27232</v>
      </c>
      <c r="L9" s="46">
        <v>5700</v>
      </c>
      <c r="M9" s="75">
        <f t="shared" si="0"/>
        <v>-79.06874265569918</v>
      </c>
      <c r="N9" s="75">
        <f t="shared" si="1"/>
        <v>-77.89823883861061</v>
      </c>
      <c r="O9" s="58"/>
      <c r="P9" s="12"/>
      <c r="Q9" s="12"/>
      <c r="R9" s="12"/>
      <c r="S9" s="11"/>
    </row>
    <row r="10" spans="2:19" s="13" customFormat="1" ht="12.75" customHeight="1" thickBot="1">
      <c r="B10" s="90" t="s">
        <v>50</v>
      </c>
      <c r="C10" s="26"/>
      <c r="D10" s="27">
        <f>+AVERAGE(G10:K10)</f>
        <v>2193</v>
      </c>
      <c r="E10" s="27">
        <v>2707</v>
      </c>
      <c r="F10" s="27">
        <v>2674</v>
      </c>
      <c r="G10" s="27">
        <v>2610</v>
      </c>
      <c r="H10" s="46">
        <v>2789</v>
      </c>
      <c r="I10" s="60">
        <v>1931</v>
      </c>
      <c r="J10" s="60">
        <v>1885</v>
      </c>
      <c r="K10" s="46">
        <v>1750</v>
      </c>
      <c r="L10" s="46">
        <v>2050</v>
      </c>
      <c r="M10" s="75">
        <f t="shared" si="0"/>
        <v>17.14285714285715</v>
      </c>
      <c r="N10" s="75">
        <f t="shared" si="1"/>
        <v>-6.520747834017326</v>
      </c>
      <c r="O10" s="58"/>
      <c r="P10" s="12"/>
      <c r="Q10" s="12"/>
      <c r="R10" s="12"/>
      <c r="S10" s="11"/>
    </row>
    <row r="11" spans="2:22" s="13" customFormat="1" ht="12.75" customHeight="1" thickBot="1">
      <c r="B11" s="20" t="s">
        <v>4</v>
      </c>
      <c r="C11" s="21">
        <v>3.6</v>
      </c>
      <c r="D11" s="22">
        <f aca="true" t="shared" si="2" ref="D11:D50">+AVERAGE(G11:K11)</f>
        <v>161920.8</v>
      </c>
      <c r="E11" s="22">
        <v>193721</v>
      </c>
      <c r="F11" s="22">
        <f aca="true" t="shared" si="3" ref="F11:K11">+F12+F17</f>
        <v>169286</v>
      </c>
      <c r="G11" s="22">
        <f t="shared" si="3"/>
        <v>147294</v>
      </c>
      <c r="H11" s="22">
        <f t="shared" si="3"/>
        <v>162530</v>
      </c>
      <c r="I11" s="22">
        <f t="shared" si="3"/>
        <v>160965</v>
      </c>
      <c r="J11" s="22">
        <f t="shared" si="3"/>
        <v>178363</v>
      </c>
      <c r="K11" s="22">
        <f t="shared" si="3"/>
        <v>160452</v>
      </c>
      <c r="L11" s="22"/>
      <c r="M11" s="75"/>
      <c r="N11" s="75"/>
      <c r="O11" s="58"/>
      <c r="P11" s="12"/>
      <c r="Q11" s="12"/>
      <c r="R11" s="84"/>
      <c r="S11" s="84"/>
      <c r="T11" s="84"/>
      <c r="U11" s="85"/>
      <c r="V11" s="85"/>
    </row>
    <row r="12" spans="2:22" s="13" customFormat="1" ht="12.75" customHeight="1" thickBot="1">
      <c r="B12" s="25" t="s">
        <v>13</v>
      </c>
      <c r="C12" s="26">
        <v>3.6</v>
      </c>
      <c r="D12" s="27">
        <f t="shared" si="2"/>
        <v>160402.6</v>
      </c>
      <c r="E12" s="27">
        <v>192967</v>
      </c>
      <c r="F12" s="27">
        <f aca="true" t="shared" si="4" ref="F12:K12">+SUM(F13:F16)</f>
        <v>168623</v>
      </c>
      <c r="G12" s="27">
        <f t="shared" si="4"/>
        <v>145782</v>
      </c>
      <c r="H12" s="46">
        <f t="shared" si="4"/>
        <v>161172</v>
      </c>
      <c r="I12" s="46">
        <f t="shared" si="4"/>
        <v>159515</v>
      </c>
      <c r="J12" s="46">
        <f t="shared" si="4"/>
        <v>176904</v>
      </c>
      <c r="K12" s="46">
        <f t="shared" si="4"/>
        <v>158640</v>
      </c>
      <c r="L12" s="46">
        <v>162422</v>
      </c>
      <c r="M12" s="75">
        <f t="shared" si="0"/>
        <v>2.3840141200201614</v>
      </c>
      <c r="N12" s="75">
        <f t="shared" si="1"/>
        <v>1.2589571490736473</v>
      </c>
      <c r="O12" s="73">
        <f>+J13+J14++J15</f>
        <v>163332</v>
      </c>
      <c r="P12" s="73">
        <f>+K13+K14++K15</f>
        <v>145740</v>
      </c>
      <c r="Q12" s="12"/>
      <c r="R12" s="84"/>
      <c r="S12" s="86"/>
      <c r="T12" s="85"/>
      <c r="U12" s="85"/>
      <c r="V12" s="85"/>
    </row>
    <row r="13" spans="2:22" s="13" customFormat="1" ht="12.75" customHeight="1" thickBot="1">
      <c r="B13" s="25" t="s">
        <v>14</v>
      </c>
      <c r="C13" s="26">
        <v>0.5</v>
      </c>
      <c r="D13" s="27">
        <f t="shared" si="2"/>
        <v>24629.4</v>
      </c>
      <c r="E13" s="27">
        <v>36455</v>
      </c>
      <c r="F13" s="27">
        <v>33285</v>
      </c>
      <c r="G13" s="27">
        <v>23789</v>
      </c>
      <c r="H13" s="46">
        <v>29436</v>
      </c>
      <c r="I13" s="60">
        <v>29415</v>
      </c>
      <c r="J13" s="60">
        <v>20007</v>
      </c>
      <c r="K13" s="46">
        <v>20500</v>
      </c>
      <c r="L13" s="46">
        <v>29652</v>
      </c>
      <c r="M13" s="75">
        <f t="shared" si="0"/>
        <v>44.64390243902439</v>
      </c>
      <c r="N13" s="75">
        <f t="shared" si="1"/>
        <v>20.39270140563716</v>
      </c>
      <c r="O13" s="58"/>
      <c r="P13" s="12"/>
      <c r="Q13" s="12"/>
      <c r="R13" s="84"/>
      <c r="S13" s="84"/>
      <c r="T13" s="84"/>
      <c r="U13" s="84"/>
      <c r="V13" s="85"/>
    </row>
    <row r="14" spans="2:22" s="13" customFormat="1" ht="12.75" customHeight="1" thickBot="1">
      <c r="B14" s="25" t="s">
        <v>15</v>
      </c>
      <c r="C14" s="26">
        <v>2.1</v>
      </c>
      <c r="D14" s="27">
        <f t="shared" si="2"/>
        <v>94347</v>
      </c>
      <c r="E14" s="27">
        <v>114057</v>
      </c>
      <c r="F14" s="27">
        <v>95782</v>
      </c>
      <c r="G14" s="27">
        <v>78982</v>
      </c>
      <c r="H14" s="46">
        <v>88183</v>
      </c>
      <c r="I14" s="46">
        <v>103500</v>
      </c>
      <c r="J14" s="60">
        <v>104130</v>
      </c>
      <c r="K14" s="46">
        <v>96940</v>
      </c>
      <c r="L14" s="46">
        <v>98200</v>
      </c>
      <c r="M14" s="75">
        <f t="shared" si="0"/>
        <v>1.2997730554982434</v>
      </c>
      <c r="N14" s="75">
        <f t="shared" si="1"/>
        <v>4.083860642097781</v>
      </c>
      <c r="O14" s="58"/>
      <c r="P14" s="12"/>
      <c r="Q14" s="12"/>
      <c r="R14" s="84"/>
      <c r="S14" s="86"/>
      <c r="T14" s="85"/>
      <c r="U14" s="85"/>
      <c r="V14" s="85"/>
    </row>
    <row r="15" spans="2:22" s="13" customFormat="1" ht="12.75" customHeight="1" thickBot="1">
      <c r="B15" s="25" t="s">
        <v>16</v>
      </c>
      <c r="C15" s="26">
        <v>0.6</v>
      </c>
      <c r="D15" s="27">
        <f t="shared" si="2"/>
        <v>28490.2</v>
      </c>
      <c r="E15" s="27">
        <v>34835</v>
      </c>
      <c r="F15" s="27">
        <v>30247</v>
      </c>
      <c r="G15" s="27">
        <v>31756</v>
      </c>
      <c r="H15" s="46">
        <v>28200</v>
      </c>
      <c r="I15" s="46">
        <v>15000</v>
      </c>
      <c r="J15" s="60">
        <v>39195</v>
      </c>
      <c r="K15" s="46">
        <v>28300</v>
      </c>
      <c r="L15" s="46">
        <v>30800</v>
      </c>
      <c r="M15" s="75">
        <f t="shared" si="0"/>
        <v>8.833922261484094</v>
      </c>
      <c r="N15" s="75">
        <f t="shared" si="1"/>
        <v>8.107349193757841</v>
      </c>
      <c r="O15" s="58"/>
      <c r="P15" s="12"/>
      <c r="Q15" s="12"/>
      <c r="R15" s="84"/>
      <c r="S15" s="86"/>
      <c r="T15" s="85"/>
      <c r="U15" s="85"/>
      <c r="V15" s="85"/>
    </row>
    <row r="16" spans="2:19" s="13" customFormat="1" ht="12.75" customHeight="1" thickBot="1">
      <c r="B16" s="25" t="s">
        <v>17</v>
      </c>
      <c r="C16" s="26">
        <v>0.3</v>
      </c>
      <c r="D16" s="27">
        <f t="shared" si="2"/>
        <v>12936</v>
      </c>
      <c r="E16" s="27">
        <v>7620</v>
      </c>
      <c r="F16" s="27">
        <v>9309</v>
      </c>
      <c r="G16" s="27">
        <v>11255</v>
      </c>
      <c r="H16" s="46">
        <v>15353</v>
      </c>
      <c r="I16" s="60">
        <v>11600</v>
      </c>
      <c r="J16" s="60">
        <v>13572</v>
      </c>
      <c r="K16" s="46">
        <v>12900</v>
      </c>
      <c r="L16" s="46">
        <v>13545</v>
      </c>
      <c r="M16" s="75">
        <f t="shared" si="0"/>
        <v>5.000000000000004</v>
      </c>
      <c r="N16" s="75">
        <f t="shared" si="1"/>
        <v>4.707792207792205</v>
      </c>
      <c r="O16" s="58"/>
      <c r="P16" s="12"/>
      <c r="Q16" s="12"/>
      <c r="R16" s="12"/>
      <c r="S16" s="11"/>
    </row>
    <row r="17" spans="2:19" s="13" customFormat="1" ht="12.75" customHeight="1" thickBot="1">
      <c r="B17" s="25" t="s">
        <v>19</v>
      </c>
      <c r="C17" s="26"/>
      <c r="D17" s="27">
        <f t="shared" si="2"/>
        <v>1518.2</v>
      </c>
      <c r="E17" s="27">
        <v>754</v>
      </c>
      <c r="F17" s="27">
        <v>663</v>
      </c>
      <c r="G17" s="27">
        <v>1512</v>
      </c>
      <c r="H17" s="46">
        <v>1358</v>
      </c>
      <c r="I17" s="60">
        <v>1450</v>
      </c>
      <c r="J17" s="60">
        <v>1459</v>
      </c>
      <c r="K17" s="46">
        <v>1812</v>
      </c>
      <c r="L17" s="46"/>
      <c r="M17" s="75"/>
      <c r="N17" s="75"/>
      <c r="O17" s="58"/>
      <c r="P17" s="12"/>
      <c r="Q17" s="12"/>
      <c r="R17" s="12"/>
      <c r="S17" s="11"/>
    </row>
    <row r="18" spans="2:19" s="13" customFormat="1" ht="12.75" customHeight="1" thickBot="1">
      <c r="B18" s="20" t="s">
        <v>5</v>
      </c>
      <c r="C18" s="21">
        <v>0.1</v>
      </c>
      <c r="D18" s="22">
        <f t="shared" si="2"/>
        <v>11966.4</v>
      </c>
      <c r="E18" s="22">
        <v>2805</v>
      </c>
      <c r="F18" s="22">
        <v>4027</v>
      </c>
      <c r="G18" s="22">
        <v>5192</v>
      </c>
      <c r="H18" s="68">
        <v>12967</v>
      </c>
      <c r="I18" s="67">
        <v>9648</v>
      </c>
      <c r="J18" s="67">
        <v>14115</v>
      </c>
      <c r="K18" s="68">
        <v>17910</v>
      </c>
      <c r="L18" s="68"/>
      <c r="M18" s="75"/>
      <c r="N18" s="75"/>
      <c r="O18" s="58"/>
      <c r="P18" s="12"/>
      <c r="Q18" s="12"/>
      <c r="R18" s="12"/>
      <c r="S18" s="11"/>
    </row>
    <row r="19" spans="2:19" s="13" customFormat="1" ht="12.75" customHeight="1" thickBot="1">
      <c r="B19" s="25" t="s">
        <v>18</v>
      </c>
      <c r="C19" s="26"/>
      <c r="D19" s="27">
        <f t="shared" si="2"/>
        <v>61.4</v>
      </c>
      <c r="E19" s="27">
        <v>135</v>
      </c>
      <c r="F19" s="27">
        <v>134</v>
      </c>
      <c r="G19" s="27">
        <v>105</v>
      </c>
      <c r="H19" s="46">
        <v>84</v>
      </c>
      <c r="I19" s="60">
        <v>37</v>
      </c>
      <c r="J19" s="60">
        <v>36</v>
      </c>
      <c r="K19" s="60">
        <v>45</v>
      </c>
      <c r="L19" s="60">
        <v>20</v>
      </c>
      <c r="M19" s="75">
        <f>+((L19/K19)-1)*100</f>
        <v>-55.55555555555556</v>
      </c>
      <c r="N19" s="75">
        <f>+((L19/D19)-1)*100</f>
        <v>-67.42671009771986</v>
      </c>
      <c r="O19" s="58"/>
      <c r="P19" s="12"/>
      <c r="Q19" s="12"/>
      <c r="R19" s="12"/>
      <c r="S19" s="11"/>
    </row>
    <row r="20" spans="2:19" s="13" customFormat="1" ht="12.75" customHeight="1" thickBot="1">
      <c r="B20" s="25" t="s">
        <v>20</v>
      </c>
      <c r="C20" s="26">
        <v>0.1</v>
      </c>
      <c r="D20" s="27">
        <f t="shared" si="2"/>
        <v>2585</v>
      </c>
      <c r="E20" s="27">
        <v>1238</v>
      </c>
      <c r="F20" s="27">
        <v>1235</v>
      </c>
      <c r="G20" s="27">
        <v>1597</v>
      </c>
      <c r="H20" s="46">
        <v>1954</v>
      </c>
      <c r="I20" s="46">
        <v>3133</v>
      </c>
      <c r="J20" s="60">
        <v>3064</v>
      </c>
      <c r="K20" s="60">
        <v>3177</v>
      </c>
      <c r="L20" s="60"/>
      <c r="M20" s="75"/>
      <c r="N20" s="75"/>
      <c r="O20" s="58"/>
      <c r="P20" s="12"/>
      <c r="Q20" s="12"/>
      <c r="R20" s="12"/>
      <c r="S20" s="11"/>
    </row>
    <row r="21" spans="2:19" s="13" customFormat="1" ht="12.75" customHeight="1" thickBot="1">
      <c r="B21" s="20" t="s">
        <v>6</v>
      </c>
      <c r="C21" s="21">
        <v>49.6</v>
      </c>
      <c r="D21" s="22">
        <f t="shared" si="2"/>
        <v>1833464.2</v>
      </c>
      <c r="E21" s="22">
        <v>1754211</v>
      </c>
      <c r="F21" s="22">
        <v>1831370</v>
      </c>
      <c r="G21" s="22">
        <v>1819564</v>
      </c>
      <c r="H21" s="68">
        <v>1825902</v>
      </c>
      <c r="I21" s="67">
        <v>1715033</v>
      </c>
      <c r="J21" s="68">
        <v>1969358</v>
      </c>
      <c r="K21" s="68">
        <v>1837464</v>
      </c>
      <c r="L21" s="60"/>
      <c r="M21" s="75"/>
      <c r="N21" s="75"/>
      <c r="O21" s="58"/>
      <c r="P21" s="12"/>
      <c r="Q21" s="12"/>
      <c r="R21" s="12"/>
      <c r="S21" s="11"/>
    </row>
    <row r="22" spans="2:19" s="13" customFormat="1" ht="12.75" customHeight="1" thickBot="1">
      <c r="B22" s="25" t="s">
        <v>21</v>
      </c>
      <c r="C22" s="26">
        <v>11.2</v>
      </c>
      <c r="D22" s="27">
        <f t="shared" si="2"/>
        <v>418069.6</v>
      </c>
      <c r="E22" s="27">
        <v>392779</v>
      </c>
      <c r="F22" s="27">
        <v>453099</v>
      </c>
      <c r="G22" s="27">
        <v>422517</v>
      </c>
      <c r="H22" s="46">
        <v>430459</v>
      </c>
      <c r="I22" s="60">
        <v>404426</v>
      </c>
      <c r="J22" s="60">
        <v>421196</v>
      </c>
      <c r="K22" s="46">
        <v>411750</v>
      </c>
      <c r="L22" s="60">
        <v>535490</v>
      </c>
      <c r="M22" s="75">
        <f>+((L22/K22)-1)*100</f>
        <v>30.052216150576804</v>
      </c>
      <c r="N22" s="75">
        <f>+((L22/D22)-1)*100</f>
        <v>28.086328209465616</v>
      </c>
      <c r="O22" s="58"/>
      <c r="P22" s="12"/>
      <c r="Q22" s="12"/>
      <c r="R22" s="12"/>
      <c r="S22" s="11"/>
    </row>
    <row r="23" spans="2:19" s="13" customFormat="1" ht="12.75" customHeight="1" thickBot="1">
      <c r="B23" s="25" t="s">
        <v>22</v>
      </c>
      <c r="C23" s="26">
        <v>6.8</v>
      </c>
      <c r="D23" s="27">
        <f t="shared" si="2"/>
        <v>199297.8</v>
      </c>
      <c r="E23" s="27">
        <v>182042</v>
      </c>
      <c r="F23" s="27">
        <v>213638</v>
      </c>
      <c r="G23" s="27">
        <v>220768</v>
      </c>
      <c r="H23" s="46">
        <v>221101</v>
      </c>
      <c r="I23" s="60">
        <v>178647</v>
      </c>
      <c r="J23" s="60">
        <v>207373</v>
      </c>
      <c r="K23" s="60">
        <v>168600</v>
      </c>
      <c r="L23" s="60">
        <v>147800</v>
      </c>
      <c r="M23" s="75">
        <f>+((L23/K23)-1)*100</f>
        <v>-12.336892052194548</v>
      </c>
      <c r="N23" s="75">
        <f>+((L23/D23)-1)*100</f>
        <v>-25.839622916058282</v>
      </c>
      <c r="O23" s="58"/>
      <c r="P23" s="12"/>
      <c r="Q23" s="12"/>
      <c r="R23" s="12"/>
      <c r="S23" s="11"/>
    </row>
    <row r="24" spans="2:19" s="34" customFormat="1" ht="12.75" customHeight="1" thickBot="1">
      <c r="B24" s="25" t="s">
        <v>45</v>
      </c>
      <c r="C24" s="45"/>
      <c r="D24" s="46">
        <f>+AVERAGE(G24:K24)</f>
        <v>197464.4</v>
      </c>
      <c r="E24" s="46">
        <v>210039</v>
      </c>
      <c r="F24" s="46">
        <v>217199</v>
      </c>
      <c r="G24" s="46">
        <v>198929</v>
      </c>
      <c r="H24" s="46">
        <v>187256</v>
      </c>
      <c r="I24" s="46">
        <v>206263</v>
      </c>
      <c r="J24" s="46">
        <v>216974</v>
      </c>
      <c r="K24" s="46">
        <v>177900</v>
      </c>
      <c r="L24" s="46">
        <v>147400</v>
      </c>
      <c r="M24" s="75">
        <f>+((L24/K24)-1)*100</f>
        <v>-17.144463181562674</v>
      </c>
      <c r="N24" s="75">
        <f>+((L24/D24)-1)*100</f>
        <v>-25.353633363786077</v>
      </c>
      <c r="O24" s="58"/>
      <c r="P24" s="32"/>
      <c r="Q24" s="32"/>
      <c r="R24" s="32"/>
      <c r="S24" s="33"/>
    </row>
    <row r="25" spans="2:22" s="13" customFormat="1" ht="12.75" customHeight="1" thickBot="1">
      <c r="B25" s="25" t="s">
        <v>23</v>
      </c>
      <c r="C25" s="26">
        <v>9.4</v>
      </c>
      <c r="D25" s="27">
        <f t="shared" si="2"/>
        <v>233494.8</v>
      </c>
      <c r="E25" s="27">
        <f aca="true" t="shared" si="5" ref="E25:J25">+E28+E27+E26</f>
        <v>288474</v>
      </c>
      <c r="F25" s="27">
        <f t="shared" si="5"/>
        <v>250160</v>
      </c>
      <c r="G25" s="27">
        <f t="shared" si="5"/>
        <v>260084</v>
      </c>
      <c r="H25" s="46">
        <f t="shared" si="5"/>
        <v>250839</v>
      </c>
      <c r="I25" s="46">
        <f t="shared" si="5"/>
        <v>217187</v>
      </c>
      <c r="J25" s="46">
        <f t="shared" si="5"/>
        <v>221364</v>
      </c>
      <c r="K25" s="12">
        <f>+K26+K27+K28</f>
        <v>218000</v>
      </c>
      <c r="L25" s="12">
        <v>201000</v>
      </c>
      <c r="M25" s="75">
        <f>+((L25/K25)-1)*100</f>
        <v>-7.798165137614676</v>
      </c>
      <c r="N25" s="75">
        <f>+((L25/D25)-1)*100</f>
        <v>-13.916712492098316</v>
      </c>
      <c r="O25" s="58"/>
      <c r="P25" s="12"/>
      <c r="Q25" s="12"/>
      <c r="R25" s="12"/>
      <c r="S25" s="12"/>
      <c r="T25" s="12"/>
      <c r="V25" s="12"/>
    </row>
    <row r="26" spans="2:21" s="13" customFormat="1" ht="12.75" customHeight="1" thickBot="1">
      <c r="B26" s="25" t="s">
        <v>39</v>
      </c>
      <c r="C26" s="26"/>
      <c r="D26" s="27">
        <f t="shared" si="2"/>
        <v>107401.2</v>
      </c>
      <c r="E26" s="27">
        <v>111441</v>
      </c>
      <c r="F26" s="27">
        <v>119331</v>
      </c>
      <c r="G26" s="27">
        <v>110219</v>
      </c>
      <c r="H26" s="46">
        <v>110881</v>
      </c>
      <c r="I26" s="60">
        <v>94286</v>
      </c>
      <c r="J26" s="60">
        <v>109820</v>
      </c>
      <c r="K26" s="60">
        <v>111800</v>
      </c>
      <c r="L26" s="60">
        <v>111000</v>
      </c>
      <c r="M26" s="75">
        <f aca="true" t="shared" si="6" ref="M26:M32">+((L26/K26)-1)*100</f>
        <v>-0.7155635062611854</v>
      </c>
      <c r="N26" s="75">
        <f aca="true" t="shared" si="7" ref="N26:N32">+((L26/D26)-1)*100</f>
        <v>3.3508005497145277</v>
      </c>
      <c r="O26" s="58"/>
      <c r="P26" s="12"/>
      <c r="Q26" s="12"/>
      <c r="R26" s="12"/>
      <c r="S26" s="12"/>
      <c r="T26" s="12"/>
      <c r="U26" s="12"/>
    </row>
    <row r="27" spans="2:19" s="13" customFormat="1" ht="12.75" customHeight="1" thickBot="1">
      <c r="B27" s="25" t="s">
        <v>40</v>
      </c>
      <c r="C27" s="26"/>
      <c r="D27" s="27">
        <f t="shared" si="2"/>
        <v>33408.8</v>
      </c>
      <c r="E27" s="27">
        <v>58177</v>
      </c>
      <c r="F27" s="27">
        <v>33016</v>
      </c>
      <c r="G27" s="27">
        <v>42849</v>
      </c>
      <c r="H27" s="46">
        <v>33381</v>
      </c>
      <c r="I27" s="60">
        <v>31942</v>
      </c>
      <c r="J27" s="60">
        <v>30672</v>
      </c>
      <c r="K27" s="60">
        <v>28200</v>
      </c>
      <c r="L27" s="60">
        <v>25500</v>
      </c>
      <c r="M27" s="75">
        <f t="shared" si="6"/>
        <v>-9.57446808510638</v>
      </c>
      <c r="N27" s="75">
        <f t="shared" si="7"/>
        <v>-23.67280477000072</v>
      </c>
      <c r="O27" s="58"/>
      <c r="P27" s="12"/>
      <c r="Q27" s="12"/>
      <c r="R27" s="12"/>
      <c r="S27" s="11"/>
    </row>
    <row r="28" spans="2:19" s="13" customFormat="1" ht="12.75" customHeight="1" thickBot="1">
      <c r="B28" s="25" t="s">
        <v>41</v>
      </c>
      <c r="C28" s="26"/>
      <c r="D28" s="27">
        <f t="shared" si="2"/>
        <v>92684.8</v>
      </c>
      <c r="E28" s="27">
        <v>118856</v>
      </c>
      <c r="F28" s="27">
        <v>97813</v>
      </c>
      <c r="G28" s="27">
        <v>107016</v>
      </c>
      <c r="H28" s="46">
        <v>106577</v>
      </c>
      <c r="I28" s="60">
        <v>90959</v>
      </c>
      <c r="J28" s="60">
        <v>80872</v>
      </c>
      <c r="K28" s="60">
        <v>78000</v>
      </c>
      <c r="L28" s="60">
        <v>73500</v>
      </c>
      <c r="M28" s="75">
        <f t="shared" si="6"/>
        <v>-5.769230769230771</v>
      </c>
      <c r="N28" s="75">
        <f t="shared" si="7"/>
        <v>-20.698971136583346</v>
      </c>
      <c r="O28" s="58"/>
      <c r="P28" s="12"/>
      <c r="Q28" s="12"/>
      <c r="R28" s="12"/>
      <c r="S28" s="11"/>
    </row>
    <row r="29" spans="2:19" s="13" customFormat="1" ht="12.75" customHeight="1" thickBot="1">
      <c r="B29" s="25" t="s">
        <v>24</v>
      </c>
      <c r="C29" s="26">
        <v>3.4</v>
      </c>
      <c r="D29" s="27">
        <f t="shared" si="2"/>
        <v>170434.4</v>
      </c>
      <c r="E29" s="27">
        <v>143447</v>
      </c>
      <c r="F29" s="27">
        <v>176440</v>
      </c>
      <c r="G29" s="27">
        <v>163989</v>
      </c>
      <c r="H29" s="46">
        <v>155764</v>
      </c>
      <c r="I29" s="60">
        <v>165061</v>
      </c>
      <c r="J29" s="60">
        <v>181745</v>
      </c>
      <c r="K29" s="60">
        <v>185613</v>
      </c>
      <c r="L29" s="60">
        <v>188980</v>
      </c>
      <c r="M29" s="75">
        <f t="shared" si="6"/>
        <v>1.8139893218686254</v>
      </c>
      <c r="N29" s="75">
        <f t="shared" si="7"/>
        <v>10.881371366343885</v>
      </c>
      <c r="O29" s="58"/>
      <c r="P29" s="12"/>
      <c r="Q29" s="12"/>
      <c r="R29" s="12"/>
      <c r="S29" s="11"/>
    </row>
    <row r="30" spans="2:19" s="13" customFormat="1" ht="12.75" customHeight="1" thickBot="1">
      <c r="B30" s="92" t="s">
        <v>25</v>
      </c>
      <c r="C30" s="26">
        <v>2.9</v>
      </c>
      <c r="D30" s="27">
        <f t="shared" si="2"/>
        <v>92968.8</v>
      </c>
      <c r="E30" s="27">
        <v>105256</v>
      </c>
      <c r="F30" s="27">
        <v>101036</v>
      </c>
      <c r="G30" s="27">
        <v>90450</v>
      </c>
      <c r="H30" s="46">
        <v>97798</v>
      </c>
      <c r="I30" s="60">
        <v>89821</v>
      </c>
      <c r="J30" s="60">
        <v>94800</v>
      </c>
      <c r="K30" s="60">
        <v>91975</v>
      </c>
      <c r="L30" s="60">
        <v>82300</v>
      </c>
      <c r="M30" s="75">
        <f t="shared" si="6"/>
        <v>-10.519162815982607</v>
      </c>
      <c r="N30" s="75">
        <f t="shared" si="7"/>
        <v>-11.47567786182031</v>
      </c>
      <c r="O30" s="58"/>
      <c r="P30" s="12"/>
      <c r="Q30" s="12"/>
      <c r="R30" s="12"/>
      <c r="S30" s="11"/>
    </row>
    <row r="31" spans="2:19" s="34" customFormat="1" ht="12.75" customHeight="1" thickBot="1">
      <c r="B31" s="92" t="s">
        <v>51</v>
      </c>
      <c r="C31" s="87"/>
      <c r="D31" s="27">
        <f t="shared" si="2"/>
        <v>38992</v>
      </c>
      <c r="E31" s="27">
        <v>53521</v>
      </c>
      <c r="F31" s="27">
        <v>40925</v>
      </c>
      <c r="G31" s="27">
        <v>39638</v>
      </c>
      <c r="H31" s="46">
        <v>36888</v>
      </c>
      <c r="I31" s="60">
        <v>34184</v>
      </c>
      <c r="J31" s="60">
        <v>50565</v>
      </c>
      <c r="K31" s="60">
        <f>27360+6325</f>
        <v>33685</v>
      </c>
      <c r="L31" s="27">
        <v>36807</v>
      </c>
      <c r="M31" s="89">
        <f t="shared" si="6"/>
        <v>9.26822027608727</v>
      </c>
      <c r="N31" s="89">
        <f t="shared" si="7"/>
        <v>-5.603713582273285</v>
      </c>
      <c r="O31" s="88"/>
      <c r="P31" s="32"/>
      <c r="Q31" s="32"/>
      <c r="R31" s="32"/>
      <c r="S31" s="33"/>
    </row>
    <row r="32" spans="2:19" s="13" customFormat="1" ht="12.75" customHeight="1" thickBot="1">
      <c r="B32" s="92" t="s">
        <v>48</v>
      </c>
      <c r="C32" s="26">
        <v>6.8</v>
      </c>
      <c r="D32" s="27">
        <f t="shared" si="2"/>
        <v>257221.6</v>
      </c>
      <c r="E32" s="27">
        <v>226202</v>
      </c>
      <c r="F32" s="27">
        <v>220906</v>
      </c>
      <c r="G32" s="27">
        <v>234657</v>
      </c>
      <c r="H32" s="46">
        <v>237746</v>
      </c>
      <c r="I32" s="60">
        <f>34115+250400</f>
        <v>284515</v>
      </c>
      <c r="J32" s="60">
        <f>50490+238000</f>
        <v>288490</v>
      </c>
      <c r="K32" s="60">
        <f>39700+201000</f>
        <v>240700</v>
      </c>
      <c r="L32" s="27">
        <v>229900</v>
      </c>
      <c r="M32" s="89">
        <f t="shared" si="6"/>
        <v>-4.486913169921058</v>
      </c>
      <c r="N32" s="89">
        <f t="shared" si="7"/>
        <v>-10.621814031170008</v>
      </c>
      <c r="O32" s="58"/>
      <c r="P32" s="11"/>
      <c r="Q32" s="11"/>
      <c r="R32" s="11"/>
      <c r="S32" s="11"/>
    </row>
    <row r="33" spans="2:19" s="34" customFormat="1" ht="12.75" customHeight="1" thickBot="1">
      <c r="B33" s="92" t="s">
        <v>54</v>
      </c>
      <c r="C33" s="87"/>
      <c r="D33" s="27">
        <f>+AVERAGE(G33:K33)</f>
        <v>19949.4</v>
      </c>
      <c r="E33" s="27">
        <v>9630</v>
      </c>
      <c r="F33" s="27">
        <v>11042</v>
      </c>
      <c r="G33" s="27">
        <v>18090</v>
      </c>
      <c r="H33" s="46">
        <v>16697</v>
      </c>
      <c r="I33" s="60">
        <v>14948</v>
      </c>
      <c r="J33" s="60">
        <v>26012</v>
      </c>
      <c r="K33" s="60">
        <v>24000</v>
      </c>
      <c r="L33" s="27">
        <v>22700</v>
      </c>
      <c r="M33" s="89">
        <f>+((L33/K33)-1)*100</f>
        <v>-5.41666666666667</v>
      </c>
      <c r="N33" s="89">
        <f>+((L33/D33)-1)*100</f>
        <v>13.787883344862495</v>
      </c>
      <c r="O33" s="88"/>
      <c r="P33" s="33"/>
      <c r="Q33" s="33"/>
      <c r="R33" s="33"/>
      <c r="S33" s="33"/>
    </row>
    <row r="34" spans="2:19" s="34" customFormat="1" ht="12.75" customHeight="1" thickBot="1">
      <c r="B34" s="92" t="s">
        <v>55</v>
      </c>
      <c r="C34" s="87"/>
      <c r="D34" s="27">
        <f>+AVERAGE(G34:K34)</f>
        <v>24177.8</v>
      </c>
      <c r="E34" s="27">
        <v>10695</v>
      </c>
      <c r="F34" s="27">
        <v>11125</v>
      </c>
      <c r="G34" s="27">
        <v>20498</v>
      </c>
      <c r="H34" s="46">
        <v>22074</v>
      </c>
      <c r="I34" s="60">
        <v>23517</v>
      </c>
      <c r="J34" s="60">
        <v>27800</v>
      </c>
      <c r="K34" s="60">
        <v>27000</v>
      </c>
      <c r="L34" s="27">
        <v>20880</v>
      </c>
      <c r="M34" s="89">
        <f>+((L34/K34)-1)*100</f>
        <v>-22.666666666666668</v>
      </c>
      <c r="N34" s="89">
        <f>+((L34/D34)-1)*100</f>
        <v>-13.639785257550308</v>
      </c>
      <c r="O34" s="88"/>
      <c r="P34" s="33"/>
      <c r="Q34" s="33"/>
      <c r="R34" s="33"/>
      <c r="S34" s="33"/>
    </row>
    <row r="35" spans="2:19" s="34" customFormat="1" ht="12.75" customHeight="1" thickBot="1">
      <c r="B35" s="92" t="s">
        <v>56</v>
      </c>
      <c r="C35" s="87"/>
      <c r="D35" s="27">
        <f>+AVERAGE(G35:K35)</f>
        <v>17988</v>
      </c>
      <c r="E35" s="27">
        <v>9134</v>
      </c>
      <c r="F35" s="27">
        <v>15013</v>
      </c>
      <c r="G35" s="27">
        <v>15000</v>
      </c>
      <c r="H35" s="46">
        <v>16040</v>
      </c>
      <c r="I35" s="60">
        <v>18966</v>
      </c>
      <c r="J35" s="60">
        <v>19611</v>
      </c>
      <c r="K35" s="60">
        <v>20323</v>
      </c>
      <c r="L35" s="27">
        <v>26000</v>
      </c>
      <c r="M35" s="89">
        <f>+((L35/K35)-1)*100</f>
        <v>27.933868031294583</v>
      </c>
      <c r="N35" s="89">
        <f>+((L35/D35)-1)*100</f>
        <v>44.54080498109852</v>
      </c>
      <c r="O35" s="88"/>
      <c r="P35" s="33"/>
      <c r="Q35" s="33"/>
      <c r="R35" s="33"/>
      <c r="S35" s="33"/>
    </row>
    <row r="36" spans="2:19" s="34" customFormat="1" ht="12.75" customHeight="1" thickBot="1">
      <c r="B36" s="92" t="s">
        <v>57</v>
      </c>
      <c r="C36" s="87"/>
      <c r="D36" s="27">
        <f>+AVERAGE(G36:K36)</f>
        <v>18380.2</v>
      </c>
      <c r="E36" s="27">
        <v>18230</v>
      </c>
      <c r="F36" s="27">
        <v>15212</v>
      </c>
      <c r="G36" s="27">
        <v>16911</v>
      </c>
      <c r="H36" s="46">
        <v>17857</v>
      </c>
      <c r="I36" s="60">
        <v>17632</v>
      </c>
      <c r="J36" s="60">
        <v>18801</v>
      </c>
      <c r="K36" s="60">
        <v>20700</v>
      </c>
      <c r="L36" s="27">
        <v>21000</v>
      </c>
      <c r="M36" s="89">
        <f>+((L36/K36)-1)*100</f>
        <v>1.449275362318847</v>
      </c>
      <c r="N36" s="89">
        <f>+((L36/D36)-1)*100</f>
        <v>14.25338135602441</v>
      </c>
      <c r="O36" s="88"/>
      <c r="P36" s="33"/>
      <c r="Q36" s="33"/>
      <c r="R36" s="33"/>
      <c r="S36" s="33"/>
    </row>
    <row r="37" spans="2:19" s="13" customFormat="1" ht="12.75" customHeight="1" thickBot="1">
      <c r="B37" s="20" t="s">
        <v>7</v>
      </c>
      <c r="C37" s="21">
        <v>21.1</v>
      </c>
      <c r="D37" s="22">
        <f t="shared" si="2"/>
        <v>885972.4</v>
      </c>
      <c r="E37" s="22">
        <v>839836</v>
      </c>
      <c r="F37" s="22">
        <v>846642</v>
      </c>
      <c r="G37" s="22">
        <v>980513</v>
      </c>
      <c r="H37" s="68">
        <v>816955</v>
      </c>
      <c r="I37" s="82">
        <v>916406</v>
      </c>
      <c r="J37" s="83">
        <v>934138</v>
      </c>
      <c r="K37" s="67">
        <v>781850</v>
      </c>
      <c r="L37" s="67"/>
      <c r="M37" s="89"/>
      <c r="N37" s="89"/>
      <c r="O37" s="67"/>
      <c r="P37" s="67"/>
      <c r="Q37" s="67"/>
      <c r="R37" s="67"/>
      <c r="S37" s="67"/>
    </row>
    <row r="38" spans="2:19" s="13" customFormat="1" ht="12.75" customHeight="1" thickBot="1">
      <c r="B38" s="25" t="s">
        <v>26</v>
      </c>
      <c r="C38" s="26">
        <v>4.5</v>
      </c>
      <c r="D38" s="27">
        <f t="shared" si="2"/>
        <v>124730.2</v>
      </c>
      <c r="E38" s="27">
        <v>149421</v>
      </c>
      <c r="F38" s="27">
        <v>137345</v>
      </c>
      <c r="G38" s="27">
        <v>150415</v>
      </c>
      <c r="H38" s="46">
        <v>123541</v>
      </c>
      <c r="I38" s="60">
        <v>120801</v>
      </c>
      <c r="J38" s="60">
        <v>126894</v>
      </c>
      <c r="K38" s="60">
        <v>102000</v>
      </c>
      <c r="L38" s="60">
        <v>105800</v>
      </c>
      <c r="M38" s="89">
        <f>+((L38/K38)-1)*100</f>
        <v>3.7254901960784403</v>
      </c>
      <c r="N38" s="89">
        <f>+((L38/D38)-1)*100</f>
        <v>-15.176917859507954</v>
      </c>
      <c r="O38" s="58"/>
      <c r="P38" s="12"/>
      <c r="Q38" s="12"/>
      <c r="R38" s="12"/>
      <c r="S38" s="11"/>
    </row>
    <row r="39" spans="2:19" s="13" customFormat="1" ht="12.75" customHeight="1" thickBot="1">
      <c r="B39" s="25" t="s">
        <v>27</v>
      </c>
      <c r="C39" s="26">
        <v>12.9</v>
      </c>
      <c r="D39" s="27">
        <f t="shared" si="2"/>
        <v>603588</v>
      </c>
      <c r="E39" s="27">
        <v>533945</v>
      </c>
      <c r="F39" s="27">
        <v>555760</v>
      </c>
      <c r="G39" s="27">
        <v>664157</v>
      </c>
      <c r="H39" s="46">
        <v>547907</v>
      </c>
      <c r="I39" s="60">
        <v>640588</v>
      </c>
      <c r="J39" s="60">
        <v>648288</v>
      </c>
      <c r="K39" s="60">
        <v>517000</v>
      </c>
      <c r="L39" s="60">
        <v>640100</v>
      </c>
      <c r="M39" s="89">
        <f>+((L39/K39)-1)*100</f>
        <v>23.810444874274662</v>
      </c>
      <c r="N39" s="89">
        <f>+((L39/D39)-1)*100</f>
        <v>6.0491593603583915</v>
      </c>
      <c r="O39" s="58"/>
      <c r="P39" s="12"/>
      <c r="Q39" s="12"/>
      <c r="R39" s="12"/>
      <c r="S39" s="11"/>
    </row>
    <row r="40" spans="2:19" s="13" customFormat="1" ht="12.75" customHeight="1" thickBot="1">
      <c r="B40" s="25" t="s">
        <v>28</v>
      </c>
      <c r="C40" s="26">
        <v>2.7</v>
      </c>
      <c r="D40" s="27">
        <f t="shared" si="2"/>
        <v>118157.8</v>
      </c>
      <c r="E40" s="27">
        <v>129000</v>
      </c>
      <c r="F40" s="27">
        <v>123800</v>
      </c>
      <c r="G40" s="27">
        <v>134250</v>
      </c>
      <c r="H40" s="46">
        <v>118827</v>
      </c>
      <c r="I40" s="60">
        <v>120948</v>
      </c>
      <c r="J40" s="60">
        <v>123164</v>
      </c>
      <c r="K40" s="60">
        <v>93600</v>
      </c>
      <c r="L40" s="60">
        <v>101526</v>
      </c>
      <c r="M40" s="89">
        <f>+((L40/K40)-1)*100</f>
        <v>8.467948717948715</v>
      </c>
      <c r="N40" s="89">
        <f>+((L40/D40)-1)*100</f>
        <v>-14.075922198957668</v>
      </c>
      <c r="O40" s="58"/>
      <c r="P40" s="12"/>
      <c r="Q40" s="12"/>
      <c r="R40" s="12"/>
      <c r="S40" s="11"/>
    </row>
    <row r="41" spans="2:19" s="13" customFormat="1" ht="12.75" customHeight="1" thickBot="1">
      <c r="B41" s="20" t="s">
        <v>8</v>
      </c>
      <c r="C41" s="21">
        <v>13.6</v>
      </c>
      <c r="D41" s="22">
        <f t="shared" si="2"/>
        <v>445329.4</v>
      </c>
      <c r="E41" s="22">
        <v>462142</v>
      </c>
      <c r="F41" s="22">
        <v>555107</v>
      </c>
      <c r="G41" s="22">
        <v>470502</v>
      </c>
      <c r="H41" s="68">
        <v>495352</v>
      </c>
      <c r="I41" s="67">
        <v>454004</v>
      </c>
      <c r="J41" s="67">
        <v>454309</v>
      </c>
      <c r="K41" s="67">
        <v>352480</v>
      </c>
      <c r="L41" s="67"/>
      <c r="M41" s="75"/>
      <c r="N41" s="75"/>
      <c r="O41" s="58"/>
      <c r="P41" s="12"/>
      <c r="Q41" s="12"/>
      <c r="R41" s="12"/>
      <c r="S41" s="11"/>
    </row>
    <row r="42" spans="2:21" s="13" customFormat="1" ht="12.75" customHeight="1" thickBot="1">
      <c r="B42" s="25" t="s">
        <v>29</v>
      </c>
      <c r="C42" s="26">
        <v>2.5</v>
      </c>
      <c r="D42" s="27">
        <f t="shared" si="2"/>
        <v>66115.2</v>
      </c>
      <c r="E42" s="27">
        <v>89416</v>
      </c>
      <c r="F42" s="27">
        <v>90987</v>
      </c>
      <c r="G42" s="27">
        <v>97755</v>
      </c>
      <c r="H42" s="46">
        <v>72758</v>
      </c>
      <c r="I42" s="60">
        <v>64524</v>
      </c>
      <c r="J42" s="60">
        <v>54739</v>
      </c>
      <c r="K42" s="60">
        <v>40800</v>
      </c>
      <c r="L42" s="60">
        <v>38308</v>
      </c>
      <c r="M42" s="75">
        <f aca="true" t="shared" si="8" ref="M42:M48">+((L42/K42)-1)*100</f>
        <v>-6.107843137254898</v>
      </c>
      <c r="N42" s="75">
        <f aca="true" t="shared" si="9" ref="N42:N48">+((L42/D42)-1)*100</f>
        <v>-42.05870964619331</v>
      </c>
      <c r="O42" s="58"/>
      <c r="P42" s="12"/>
      <c r="Q42" s="12"/>
      <c r="R42" s="12"/>
      <c r="S42" s="12"/>
      <c r="T42" s="12"/>
      <c r="U42" s="12"/>
    </row>
    <row r="43" spans="2:19" s="13" customFormat="1" ht="12.75" customHeight="1" thickBot="1">
      <c r="B43" s="25" t="s">
        <v>30</v>
      </c>
      <c r="C43" s="26">
        <v>8.2</v>
      </c>
      <c r="D43" s="27">
        <f t="shared" si="2"/>
        <v>264022.2</v>
      </c>
      <c r="E43" s="27">
        <v>283814</v>
      </c>
      <c r="F43" s="27">
        <v>368271</v>
      </c>
      <c r="G43" s="27">
        <v>286789</v>
      </c>
      <c r="H43" s="46">
        <v>330132</v>
      </c>
      <c r="I43" s="46">
        <v>303528</v>
      </c>
      <c r="J43" s="60">
        <v>209662</v>
      </c>
      <c r="K43" s="60">
        <v>190000</v>
      </c>
      <c r="L43" s="60">
        <v>214702</v>
      </c>
      <c r="M43" s="75">
        <f t="shared" si="8"/>
        <v>13.001052631578958</v>
      </c>
      <c r="N43" s="75">
        <f t="shared" si="9"/>
        <v>-18.68032309404285</v>
      </c>
      <c r="O43" s="58"/>
      <c r="P43" s="12"/>
      <c r="Q43" s="12"/>
      <c r="R43" s="12"/>
      <c r="S43" s="11"/>
    </row>
    <row r="44" spans="2:19" s="13" customFormat="1" ht="12.75" customHeight="1" thickBot="1">
      <c r="B44" s="25" t="s">
        <v>31</v>
      </c>
      <c r="C44" s="26">
        <v>0.8</v>
      </c>
      <c r="D44" s="27">
        <f t="shared" si="2"/>
        <v>13092.2</v>
      </c>
      <c r="E44" s="27">
        <v>21227</v>
      </c>
      <c r="F44" s="27">
        <v>16492</v>
      </c>
      <c r="G44" s="27">
        <v>12307</v>
      </c>
      <c r="H44" s="46">
        <v>15355</v>
      </c>
      <c r="I44" s="60">
        <v>14382</v>
      </c>
      <c r="J44" s="60">
        <v>14616</v>
      </c>
      <c r="K44" s="60">
        <v>8801</v>
      </c>
      <c r="L44" s="60">
        <v>8659</v>
      </c>
      <c r="M44" s="75">
        <f t="shared" si="8"/>
        <v>-1.6134530167026484</v>
      </c>
      <c r="N44" s="75">
        <f t="shared" si="9"/>
        <v>-33.861383113609634</v>
      </c>
      <c r="O44" s="58"/>
      <c r="P44" s="12"/>
      <c r="Q44" s="12"/>
      <c r="R44" s="12"/>
      <c r="S44" s="11"/>
    </row>
    <row r="45" spans="2:19" s="13" customFormat="1" ht="12.75" customHeight="1" thickBot="1">
      <c r="B45" s="25" t="s">
        <v>58</v>
      </c>
      <c r="C45" s="45"/>
      <c r="D45" s="46">
        <f t="shared" si="2"/>
        <v>1402.8</v>
      </c>
      <c r="E45" s="46">
        <v>1960</v>
      </c>
      <c r="F45" s="46">
        <v>2127</v>
      </c>
      <c r="G45" s="46">
        <v>1888</v>
      </c>
      <c r="H45" s="46">
        <v>1410</v>
      </c>
      <c r="I45" s="46">
        <v>1280</v>
      </c>
      <c r="J45" s="46">
        <v>1428</v>
      </c>
      <c r="K45" s="46">
        <v>1008</v>
      </c>
      <c r="L45" s="46">
        <v>500</v>
      </c>
      <c r="M45" s="75">
        <f t="shared" si="8"/>
        <v>-50.39682539682539</v>
      </c>
      <c r="N45" s="75">
        <f t="shared" si="9"/>
        <v>-64.357000285144</v>
      </c>
      <c r="O45" s="58"/>
      <c r="P45" s="12"/>
      <c r="Q45" s="12"/>
      <c r="R45" s="12"/>
      <c r="S45" s="11"/>
    </row>
    <row r="46" spans="2:19" s="13" customFormat="1" ht="12.75" customHeight="1" thickBot="1">
      <c r="B46" s="25" t="s">
        <v>59</v>
      </c>
      <c r="C46" s="45"/>
      <c r="D46" s="46">
        <f t="shared" si="2"/>
        <v>24116.8</v>
      </c>
      <c r="E46" s="46">
        <v>25222</v>
      </c>
      <c r="F46" s="46">
        <v>27561</v>
      </c>
      <c r="G46" s="46">
        <v>25962</v>
      </c>
      <c r="H46" s="46">
        <v>25870</v>
      </c>
      <c r="I46" s="46">
        <v>23284</v>
      </c>
      <c r="J46" s="46">
        <v>27579</v>
      </c>
      <c r="K46" s="46">
        <v>17889</v>
      </c>
      <c r="L46" s="46">
        <v>22000</v>
      </c>
      <c r="M46" s="75">
        <f t="shared" si="8"/>
        <v>22.98060260495276</v>
      </c>
      <c r="N46" s="75">
        <f t="shared" si="9"/>
        <v>-8.777283885092546</v>
      </c>
      <c r="O46" s="58"/>
      <c r="P46" s="12"/>
      <c r="Q46" s="12"/>
      <c r="R46" s="12"/>
      <c r="S46" s="11"/>
    </row>
    <row r="47" spans="2:19" s="13" customFormat="1" ht="12.75" customHeight="1" thickBot="1">
      <c r="B47" s="25" t="s">
        <v>60</v>
      </c>
      <c r="C47" s="45"/>
      <c r="D47" s="46">
        <f t="shared" si="2"/>
        <v>2767.6</v>
      </c>
      <c r="E47" s="46">
        <v>2211</v>
      </c>
      <c r="F47" s="46">
        <v>2925</v>
      </c>
      <c r="G47" s="46">
        <v>3042</v>
      </c>
      <c r="H47" s="46">
        <v>2158</v>
      </c>
      <c r="I47" s="46">
        <v>2389</v>
      </c>
      <c r="J47" s="46">
        <v>2729</v>
      </c>
      <c r="K47" s="46">
        <v>3520</v>
      </c>
      <c r="L47" s="46">
        <v>2105</v>
      </c>
      <c r="M47" s="75">
        <f t="shared" si="8"/>
        <v>-40.19886363636363</v>
      </c>
      <c r="N47" s="75">
        <f t="shared" si="9"/>
        <v>-23.941321000144523</v>
      </c>
      <c r="O47" s="58"/>
      <c r="P47" s="12"/>
      <c r="Q47" s="12"/>
      <c r="R47" s="12"/>
      <c r="S47" s="11"/>
    </row>
    <row r="48" spans="2:19" s="13" customFormat="1" ht="12.75" customHeight="1" thickBot="1">
      <c r="B48" s="25" t="s">
        <v>61</v>
      </c>
      <c r="C48" s="26">
        <v>0.8</v>
      </c>
      <c r="D48" s="27">
        <f t="shared" si="2"/>
        <v>29550.8</v>
      </c>
      <c r="E48" s="27">
        <v>25493</v>
      </c>
      <c r="F48" s="27">
        <v>29990</v>
      </c>
      <c r="G48" s="27">
        <v>24527</v>
      </c>
      <c r="H48" s="46">
        <v>30584</v>
      </c>
      <c r="I48" s="60">
        <v>29153</v>
      </c>
      <c r="J48" s="60">
        <v>36595</v>
      </c>
      <c r="K48" s="60">
        <v>26895</v>
      </c>
      <c r="L48" s="60">
        <v>14592</v>
      </c>
      <c r="M48" s="75">
        <f t="shared" si="8"/>
        <v>-45.74456218627998</v>
      </c>
      <c r="N48" s="75">
        <f t="shared" si="9"/>
        <v>-50.6206261759411</v>
      </c>
      <c r="O48" s="58"/>
      <c r="P48" s="12"/>
      <c r="Q48" s="12"/>
      <c r="R48" s="12"/>
      <c r="S48" s="11"/>
    </row>
    <row r="49" spans="2:19" s="13" customFormat="1" ht="12.75" customHeight="1" thickBot="1">
      <c r="B49" s="20" t="s">
        <v>9</v>
      </c>
      <c r="C49" s="21">
        <v>6.7</v>
      </c>
      <c r="D49" s="22">
        <f t="shared" si="2"/>
        <v>272418.2</v>
      </c>
      <c r="E49" s="22">
        <f aca="true" t="shared" si="10" ref="E49:L49">+E50+E51</f>
        <v>235539</v>
      </c>
      <c r="F49" s="22">
        <f t="shared" si="10"/>
        <v>254452</v>
      </c>
      <c r="G49" s="22">
        <f t="shared" si="10"/>
        <v>295775</v>
      </c>
      <c r="H49" s="68">
        <f t="shared" si="10"/>
        <v>290767</v>
      </c>
      <c r="I49" s="68">
        <f>+I50+I51</f>
        <v>246962</v>
      </c>
      <c r="J49" s="68">
        <f t="shared" si="10"/>
        <v>278887</v>
      </c>
      <c r="K49" s="68">
        <f t="shared" si="10"/>
        <v>249700</v>
      </c>
      <c r="L49" s="68">
        <f t="shared" si="10"/>
        <v>279178</v>
      </c>
      <c r="M49" s="91">
        <f>+((L49/K49)-1)*100</f>
        <v>11.80536643972767</v>
      </c>
      <c r="N49" s="91">
        <f>+((L49/D49)-1)*100</f>
        <v>2.4814054273906816</v>
      </c>
      <c r="O49" s="58"/>
      <c r="P49" s="12"/>
      <c r="Q49" s="12"/>
      <c r="R49" s="12"/>
      <c r="S49" s="11"/>
    </row>
    <row r="50" spans="2:19" s="13" customFormat="1" ht="12.75" customHeight="1" thickBot="1">
      <c r="B50" s="25" t="s">
        <v>52</v>
      </c>
      <c r="C50" s="26">
        <v>4.1</v>
      </c>
      <c r="D50" s="27">
        <f t="shared" si="2"/>
        <v>189645.8</v>
      </c>
      <c r="E50" s="27">
        <v>185235</v>
      </c>
      <c r="F50" s="27">
        <v>184377</v>
      </c>
      <c r="G50" s="27">
        <v>204284</v>
      </c>
      <c r="H50" s="46">
        <v>210105</v>
      </c>
      <c r="I50" s="60">
        <v>161900</v>
      </c>
      <c r="J50" s="60">
        <v>192740</v>
      </c>
      <c r="K50" s="60">
        <v>179200</v>
      </c>
      <c r="L50" s="60">
        <v>225678</v>
      </c>
      <c r="M50" s="75">
        <f>+((L50/K50)-1)*100</f>
        <v>25.936383928571427</v>
      </c>
      <c r="N50" s="75">
        <f>+((L50/D50)-1)*100</f>
        <v>18.999735296009735</v>
      </c>
      <c r="O50" s="58"/>
      <c r="P50" s="12"/>
      <c r="Q50" s="12"/>
      <c r="R50" s="12"/>
      <c r="S50" s="11"/>
    </row>
    <row r="51" spans="2:19" s="13" customFormat="1" ht="12.75" customHeight="1">
      <c r="B51" s="29" t="s">
        <v>53</v>
      </c>
      <c r="C51" s="30">
        <v>2.5</v>
      </c>
      <c r="D51" s="49">
        <f>+AVERAGE(G51:K51)</f>
        <v>82772.4</v>
      </c>
      <c r="E51" s="49">
        <v>50304</v>
      </c>
      <c r="F51" s="49">
        <v>70075</v>
      </c>
      <c r="G51" s="49">
        <v>91491</v>
      </c>
      <c r="H51" s="69">
        <v>80662</v>
      </c>
      <c r="I51" s="61">
        <v>85062</v>
      </c>
      <c r="J51" s="61">
        <v>86147</v>
      </c>
      <c r="K51" s="61">
        <v>70500</v>
      </c>
      <c r="L51" s="61">
        <v>53500</v>
      </c>
      <c r="M51" s="76">
        <f>+((L51/K51)-1)*100</f>
        <v>-24.113475177304966</v>
      </c>
      <c r="N51" s="76">
        <f>+((L51/D51)-1)*100</f>
        <v>-35.364928406087046</v>
      </c>
      <c r="O51" s="58"/>
      <c r="P51" s="12"/>
      <c r="Q51" s="12"/>
      <c r="R51" s="12"/>
      <c r="S51" s="11"/>
    </row>
    <row r="52" spans="2:18" ht="3" customHeight="1" thickBot="1">
      <c r="B52" s="8"/>
      <c r="C52" s="9"/>
      <c r="D52" s="7"/>
      <c r="E52" s="10"/>
      <c r="F52" s="10"/>
      <c r="G52" s="10"/>
      <c r="H52" s="50"/>
      <c r="I52" s="64"/>
      <c r="J52" s="64"/>
      <c r="K52" s="64"/>
      <c r="L52" s="64"/>
      <c r="M52" s="59"/>
      <c r="N52" s="72" t="e">
        <f>+((K52/D52)-1)*100</f>
        <v>#DIV/0!</v>
      </c>
      <c r="O52" s="56"/>
      <c r="P52" s="7"/>
      <c r="Q52" s="7"/>
      <c r="R52" s="7"/>
    </row>
    <row r="53" spans="2:13" ht="14.25" customHeight="1">
      <c r="B53" s="101" t="s">
        <v>10</v>
      </c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</row>
    <row r="54" spans="2:13" ht="13.5" customHeight="1">
      <c r="B54" s="101" t="s">
        <v>11</v>
      </c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</row>
    <row r="55" spans="2:14" ht="6.75" customHeight="1"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</row>
    <row r="56" spans="2:14" ht="21" customHeight="1" thickBot="1">
      <c r="B56" s="98" t="s">
        <v>62</v>
      </c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</row>
    <row r="57" spans="3:14" ht="1.5" customHeight="1" thickBot="1">
      <c r="C57" s="28"/>
      <c r="D57" s="28"/>
      <c r="E57" s="28"/>
      <c r="F57" s="28"/>
      <c r="G57" s="28"/>
      <c r="H57" s="44"/>
      <c r="I57" s="31"/>
      <c r="J57" s="31"/>
      <c r="K57" s="31"/>
      <c r="L57" s="31"/>
      <c r="M57" s="28"/>
      <c r="N57" s="28"/>
    </row>
    <row r="58" spans="2:14" ht="13.5" customHeight="1" hidden="1" thickBot="1">
      <c r="B58" s="37" t="s">
        <v>34</v>
      </c>
      <c r="C58" s="28"/>
      <c r="D58" s="28"/>
      <c r="E58" s="28"/>
      <c r="F58" s="28"/>
      <c r="G58" s="36">
        <f>+SUM(G22:G32)</f>
        <v>1891116</v>
      </c>
      <c r="H58" s="51">
        <f>+SUM(H22:H32)</f>
        <v>1868690</v>
      </c>
      <c r="I58" s="65">
        <f>+SUM(I22:I32)</f>
        <v>1797291</v>
      </c>
      <c r="J58" s="65"/>
      <c r="K58" s="65"/>
      <c r="L58" s="65"/>
      <c r="M58" s="31">
        <f>+((I58/H58)-1)*100</f>
        <v>-3.8208049489214413</v>
      </c>
      <c r="N58" s="28"/>
    </row>
    <row r="59" spans="2:13" ht="13.5" hidden="1" thickBot="1">
      <c r="B59" s="37" t="s">
        <v>36</v>
      </c>
      <c r="G59" s="27">
        <f>+SUM(G38:G40)</f>
        <v>948822</v>
      </c>
      <c r="H59" s="48">
        <f>+SUM(H38:H40)</f>
        <v>790275</v>
      </c>
      <c r="I59" s="63">
        <f>+SUM(I38:I40)</f>
        <v>882337</v>
      </c>
      <c r="J59" s="63"/>
      <c r="K59" s="63"/>
      <c r="L59" s="63"/>
      <c r="M59" s="35">
        <f>+((I59/H59)-1)*100</f>
        <v>11.649362563664557</v>
      </c>
    </row>
    <row r="60" spans="2:14" ht="15" customHeight="1" hidden="1" thickBot="1">
      <c r="B60" s="27" t="s">
        <v>35</v>
      </c>
      <c r="C60" s="27"/>
      <c r="D60" s="27"/>
      <c r="E60" s="27"/>
      <c r="F60" s="27"/>
      <c r="G60" s="27">
        <f>+SUM(G42:G48)</f>
        <v>452270</v>
      </c>
      <c r="H60" s="48">
        <f>+SUM(H42:H48)</f>
        <v>478267</v>
      </c>
      <c r="I60" s="63">
        <f>+SUM(I42:I48)</f>
        <v>438540</v>
      </c>
      <c r="J60" s="63"/>
      <c r="K60" s="63"/>
      <c r="L60" s="63"/>
      <c r="M60" s="28">
        <f>+((I60/H60)-1)*100</f>
        <v>-8.306448071892891</v>
      </c>
      <c r="N60" s="4"/>
    </row>
    <row r="61" spans="2:14" ht="13.5" hidden="1" thickBot="1">
      <c r="B61" s="38" t="s">
        <v>38</v>
      </c>
      <c r="G61" s="27">
        <f>+G12</f>
        <v>145782</v>
      </c>
      <c r="H61" s="48">
        <f>+H12</f>
        <v>161172</v>
      </c>
      <c r="I61" s="63">
        <f>+I12</f>
        <v>159515</v>
      </c>
      <c r="J61" s="63"/>
      <c r="K61" s="63"/>
      <c r="L61" s="63"/>
      <c r="M61" s="28">
        <f>+((I61/H61)-1)*100</f>
        <v>-1.028094209912389</v>
      </c>
      <c r="N61" s="39"/>
    </row>
    <row r="62" spans="2:13" ht="13.5" hidden="1" thickBot="1">
      <c r="B62" s="40" t="s">
        <v>37</v>
      </c>
      <c r="C62" s="41"/>
      <c r="D62" s="40"/>
      <c r="E62" s="40"/>
      <c r="F62" s="42"/>
      <c r="G62" s="43">
        <f>+SUM(G58:G61)</f>
        <v>3437990</v>
      </c>
      <c r="H62" s="52">
        <f>+SUM(H58:H61)</f>
        <v>3298404</v>
      </c>
      <c r="I62" s="43">
        <f>+SUM(I58:I61)</f>
        <v>3277683</v>
      </c>
      <c r="J62" s="43"/>
      <c r="K62" s="43"/>
      <c r="L62" s="43"/>
      <c r="M62" s="31">
        <f>+((I62/H62)-1)*100</f>
        <v>-0.6282129175201101</v>
      </c>
    </row>
    <row r="63" ht="13.5" hidden="1" thickBot="1">
      <c r="M63" s="31"/>
    </row>
    <row r="64" ht="13.5" hidden="1" thickBot="1">
      <c r="M64" s="31"/>
    </row>
    <row r="65" ht="13.5" hidden="1" thickBot="1">
      <c r="M65" s="31"/>
    </row>
    <row r="66" spans="7:13" ht="13.5" hidden="1" thickBot="1">
      <c r="G66" s="39">
        <f>+G59+G60</f>
        <v>1401092</v>
      </c>
      <c r="H66" s="54">
        <f>+H59+H60</f>
        <v>1268542</v>
      </c>
      <c r="I66" s="66">
        <f>+I59+I60</f>
        <v>1320877</v>
      </c>
      <c r="J66" s="66"/>
      <c r="K66" s="66"/>
      <c r="L66" s="66"/>
      <c r="M66" s="31">
        <f>+((I66/H66)-1)*100</f>
        <v>4.125602463300382</v>
      </c>
    </row>
    <row r="68" spans="3:5" ht="12.75">
      <c r="C68" s="74"/>
      <c r="D68" s="74"/>
      <c r="E68" s="74"/>
    </row>
  </sheetData>
  <sheetProtection/>
  <mergeCells count="18">
    <mergeCell ref="M3:N3"/>
    <mergeCell ref="B56:N56"/>
    <mergeCell ref="B2:M2"/>
    <mergeCell ref="B53:M53"/>
    <mergeCell ref="B54:M54"/>
    <mergeCell ref="B3:B4"/>
    <mergeCell ref="C3:C4"/>
    <mergeCell ref="D3:D4"/>
    <mergeCell ref="E3:E4"/>
    <mergeCell ref="B55:N55"/>
    <mergeCell ref="L3:L4"/>
    <mergeCell ref="D5:L5"/>
    <mergeCell ref="G3:G4"/>
    <mergeCell ref="H3:H4"/>
    <mergeCell ref="I3:I4"/>
    <mergeCell ref="J3:J4"/>
    <mergeCell ref="K3:K4"/>
    <mergeCell ref="F3:F4"/>
  </mergeCells>
  <printOptions/>
  <pageMargins left="0.3937007874015748" right="0" top="0" bottom="0" header="0.5118110236220472" footer="0.5118110236220472"/>
  <pageSetup fitToHeight="0" fitToWidth="1" horizontalDpi="600" verticalDpi="600" orientation="portrait" paperSize="9" scale="86" r:id="rId1"/>
  <headerFooter alignWithMargins="0">
    <oddHeader>&amp;L&amp;8Servicio de Estudios y Coyuntura Económica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servicio estudios</dc:creator>
  <cp:keywords/>
  <dc:description/>
  <cp:lastModifiedBy>GIMENO ARRONIZ, MIGUEL ANGEL</cp:lastModifiedBy>
  <cp:lastPrinted>2024-02-28T11:57:56Z</cp:lastPrinted>
  <dcterms:created xsi:type="dcterms:W3CDTF">2020-11-23T12:36:15Z</dcterms:created>
  <dcterms:modified xsi:type="dcterms:W3CDTF">2024-02-29T08:46:15Z</dcterms:modified>
  <cp:category/>
  <cp:version/>
  <cp:contentType/>
  <cp:contentStatus/>
</cp:coreProperties>
</file>